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dixiek12-my.sharepoint.com/personal/karenganus_dixie_k12_fl_us/Documents/Desktop/Desktop/Evaluations/"/>
    </mc:Choice>
  </mc:AlternateContent>
  <xr:revisionPtr revIDLastSave="430" documentId="8_{AAE3E634-2449-4FF0-AB7C-F00AF2422833}" xr6:coauthVersionLast="47" xr6:coauthVersionMax="47" xr10:uidLastSave="{533ECA1A-4891-4254-9895-284D067CB920}"/>
  <bookViews>
    <workbookView xWindow="-120" yWindow="-120" windowWidth="29040" windowHeight="15840" xr2:uid="{4677561F-51FA-4913-8491-2FC938539A57}"/>
  </bookViews>
  <sheets>
    <sheet name="Evaluation" sheetId="1" r:id="rId1"/>
    <sheet name="Summative Scales" sheetId="2" r:id="rId2"/>
  </sheets>
  <definedNames>
    <definedName name="_xlnm.Print_Area" localSheetId="0">Evaluation!$A$1:$C$243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18" i="1" l="1"/>
  <c r="C218" i="1" s="1"/>
  <c r="B219" i="1"/>
  <c r="C219" i="1" s="1"/>
  <c r="B220" i="1"/>
  <c r="B221" i="1"/>
  <c r="C221" i="1" s="1"/>
  <c r="C220" i="1"/>
  <c r="C161" i="1"/>
  <c r="C191" i="1"/>
  <c r="C233" i="1" s="1"/>
  <c r="C212" i="1"/>
  <c r="C234" i="1"/>
  <c r="C232" i="1"/>
  <c r="C231" i="1"/>
  <c r="C230" i="1"/>
  <c r="C229" i="1"/>
  <c r="C227" i="1"/>
  <c r="C145" i="1"/>
  <c r="C126" i="1"/>
  <c r="C95" i="1"/>
  <c r="C48" i="1"/>
  <c r="C210" i="1"/>
  <c r="C209" i="1"/>
  <c r="C208" i="1"/>
  <c r="C207" i="1"/>
  <c r="B209" i="1"/>
  <c r="B208" i="1"/>
  <c r="B207" i="1"/>
  <c r="B206" i="1"/>
  <c r="C189" i="1"/>
  <c r="C188" i="1"/>
  <c r="C187" i="1"/>
  <c r="C186" i="1"/>
  <c r="B188" i="1"/>
  <c r="B187" i="1"/>
  <c r="B186" i="1"/>
  <c r="B185" i="1"/>
  <c r="C158" i="1"/>
  <c r="C157" i="1"/>
  <c r="C156" i="1"/>
  <c r="C142" i="1"/>
  <c r="C141" i="1"/>
  <c r="C140" i="1"/>
  <c r="B142" i="1"/>
  <c r="B141" i="1"/>
  <c r="B140" i="1"/>
  <c r="B139" i="1"/>
  <c r="C123" i="1"/>
  <c r="C122" i="1"/>
  <c r="C121" i="1"/>
  <c r="B123" i="1"/>
  <c r="B122" i="1"/>
  <c r="B121" i="1"/>
  <c r="B120" i="1"/>
  <c r="C92" i="1"/>
  <c r="C91" i="1"/>
  <c r="C90" i="1"/>
  <c r="B92" i="1"/>
  <c r="B91" i="1"/>
  <c r="B90" i="1"/>
  <c r="B89" i="1"/>
  <c r="C46" i="1"/>
  <c r="C45" i="1"/>
  <c r="C44" i="1"/>
  <c r="C43" i="1"/>
  <c r="B45" i="1"/>
  <c r="B44" i="1"/>
  <c r="B43" i="1"/>
  <c r="B42" i="1"/>
  <c r="C222" i="1" l="1"/>
  <c r="C206" i="1"/>
  <c r="C185" i="1"/>
  <c r="B158" i="1"/>
  <c r="B157" i="1"/>
  <c r="B156" i="1"/>
  <c r="B155" i="1"/>
  <c r="C155" i="1" s="1"/>
  <c r="C139" i="1"/>
  <c r="C120" i="1"/>
  <c r="C89" i="1"/>
  <c r="B71" i="1"/>
  <c r="C71" i="1" s="1"/>
  <c r="B70" i="1"/>
  <c r="C70" i="1" s="1"/>
  <c r="B69" i="1"/>
  <c r="C69" i="1" s="1"/>
  <c r="B68" i="1"/>
  <c r="C68" i="1" s="1"/>
  <c r="C42" i="1"/>
  <c r="C224" i="1" l="1"/>
  <c r="C235" i="1" s="1"/>
  <c r="C143" i="1"/>
  <c r="C159" i="1"/>
  <c r="C124" i="1"/>
  <c r="C72" i="1"/>
  <c r="C74" i="1" s="1"/>
  <c r="C228" i="1" s="1"/>
  <c r="C93" i="1"/>
  <c r="C236" i="1" l="1"/>
  <c r="B238" i="1" s="1"/>
</calcChain>
</file>

<file path=xl/sharedStrings.xml><?xml version="1.0" encoding="utf-8"?>
<sst xmlns="http://schemas.openxmlformats.org/spreadsheetml/2006/main" count="300" uniqueCount="231">
  <si>
    <t>DIXIE DISTRICT SCHOOLS</t>
  </si>
  <si>
    <t>Observation and Data Collection/Analysis Form</t>
  </si>
  <si>
    <t>School Year:</t>
  </si>
  <si>
    <t>School:</t>
  </si>
  <si>
    <t>Comments of the Evaluator:</t>
  </si>
  <si>
    <t>Comments of the Evaluatee:</t>
  </si>
  <si>
    <t>Information from parents was collected and analyzed in the preparation of this report (circle one)</t>
  </si>
  <si>
    <t>YES</t>
  </si>
  <si>
    <t>NO</t>
  </si>
  <si>
    <t>This evaluation has been discussed with me (circle one)</t>
  </si>
  <si>
    <t>Signature of Evaluator:</t>
  </si>
  <si>
    <t>Date:</t>
  </si>
  <si>
    <t>Signature of Evaluatee:</t>
  </si>
  <si>
    <t>Signature does not necessarily indicate agreement with this evaluation.</t>
  </si>
  <si>
    <t>Performance Value</t>
  </si>
  <si>
    <t>Observation Code</t>
  </si>
  <si>
    <t xml:space="preserve"> Performance Responsibilities</t>
  </si>
  <si>
    <t xml:space="preserve"> Unsatisfactory (0)</t>
  </si>
  <si>
    <t>Category Raw Score</t>
  </si>
  <si>
    <t>Summative Scale Value</t>
  </si>
  <si>
    <t>0</t>
  </si>
  <si>
    <t xml:space="preserve"> Needs Improvement/Developing (.8)</t>
  </si>
  <si>
    <t xml:space="preserve"> Effective (1.6)</t>
  </si>
  <si>
    <t xml:space="preserve"> Highly Effective (2)</t>
  </si>
  <si>
    <t>Unsatisfactory</t>
  </si>
  <si>
    <t xml:space="preserve"> DOMAIN 1 - INSTITUTIONAL GROWTH AND DEVELOPMENT</t>
  </si>
  <si>
    <t>Leadership/Management</t>
  </si>
  <si>
    <t>DOMAIN 2 - APPLIED SYSTEMS SCIENCE</t>
  </si>
  <si>
    <t xml:space="preserve"> DOMAIN 3 - INSTITUTIONAL CLIMATE</t>
  </si>
  <si>
    <t xml:space="preserve"> DOMAIN 4 - INSTRUCTIONAL LEADERSHIP</t>
  </si>
  <si>
    <t>61.  Coordinate and monitor the implementation of Exceptional Student Education (ESE) programs and services.</t>
  </si>
  <si>
    <t xml:space="preserve"> DOMAIN 5 - BUILDING AND SITE MANAGEMENT</t>
  </si>
  <si>
    <t>75.  The degree to which the community is aware of the procedures necessary to use a portion of the space so that the needs of the community may be served.</t>
  </si>
  <si>
    <t xml:space="preserve"> DOMAIN 6 - CORE CONCEPTS OF MANAGEMENT</t>
  </si>
  <si>
    <t xml:space="preserve"> DOMAIN 7 - APPLIED PROTOCOLS OF LEADERSHIP</t>
  </si>
  <si>
    <t xml:space="preserve"> DOMAIN 8 - STAFF DEVELOPMENT</t>
  </si>
  <si>
    <t xml:space="preserve"> DOMAIN 9 - STUDENT GROWTH AND ACHIEVEMENT</t>
  </si>
  <si>
    <t>School Based Administrator</t>
  </si>
  <si>
    <t>HE</t>
  </si>
  <si>
    <t>E</t>
  </si>
  <si>
    <t>N/D</t>
  </si>
  <si>
    <t>UN</t>
  </si>
  <si>
    <t>NE</t>
  </si>
  <si>
    <t>Observed</t>
  </si>
  <si>
    <t>Clearly Indicated</t>
  </si>
  <si>
    <t>Collected Data</t>
  </si>
  <si>
    <t>Not Evident</t>
  </si>
  <si>
    <t>Unsatisfactory (0)</t>
  </si>
  <si>
    <t xml:space="preserve"> Needs Improvement/Developing (.91)</t>
  </si>
  <si>
    <t xml:space="preserve"> Effective (1.82)</t>
  </si>
  <si>
    <t xml:space="preserve"> Highly Effective (2.27)</t>
  </si>
  <si>
    <t xml:space="preserve"> Needs Improvement/Developing (1.33)</t>
  </si>
  <si>
    <t xml:space="preserve"> Effective (2.67)</t>
  </si>
  <si>
    <t xml:space="preserve"> Highly Effective (3.33)</t>
  </si>
  <si>
    <t xml:space="preserve"> Needs Improvement/Developing (1.4)</t>
  </si>
  <si>
    <t xml:space="preserve"> Effective (2.8)</t>
  </si>
  <si>
    <t xml:space="preserve"> Highly Effective (3.5)</t>
  </si>
  <si>
    <t xml:space="preserve"> Needs Improvement/Developing (1.2)</t>
  </si>
  <si>
    <t xml:space="preserve"> Effective (2.4)</t>
  </si>
  <si>
    <t xml:space="preserve"> Highly Effective (3.0)</t>
  </si>
  <si>
    <t xml:space="preserve"> Needs Improvement/Developing (.75)</t>
  </si>
  <si>
    <t xml:space="preserve"> Effective (1.50)</t>
  </si>
  <si>
    <t xml:space="preserve"> Highly Effective (1.88)</t>
  </si>
  <si>
    <t xml:space="preserve"> Needs Improvement/Developing (2.8)</t>
  </si>
  <si>
    <t xml:space="preserve"> Effective (5.6)</t>
  </si>
  <si>
    <t xml:space="preserve"> Highly Effective (7)</t>
  </si>
  <si>
    <t xml:space="preserve"> Needs Improvement/Developing (.74)</t>
  </si>
  <si>
    <t xml:space="preserve"> Effective (1.47)</t>
  </si>
  <si>
    <t xml:space="preserve"> Highly Effective (1.84)</t>
  </si>
  <si>
    <t xml:space="preserve"> Needs Improvement/Developing (120)</t>
  </si>
  <si>
    <t xml:space="preserve"> Effective (240)</t>
  </si>
  <si>
    <t xml:space="preserve"> Highly Effective (300)</t>
  </si>
  <si>
    <t>OVERALL RATING</t>
  </si>
  <si>
    <t>Domain 3:  Institutional Climate</t>
  </si>
  <si>
    <t>Domain 2:  Applied Systems Science</t>
  </si>
  <si>
    <t>Domain 4:  Instructional Leadership</t>
  </si>
  <si>
    <t>Domain 5:  Building and Site Management</t>
  </si>
  <si>
    <t>Domain 6:  Core Concepts of Management</t>
  </si>
  <si>
    <t>Domain 7:  Applied Protocols of Leadership</t>
  </si>
  <si>
    <t>Domain 8:  Staff Developpment</t>
  </si>
  <si>
    <t>Domain 1:  Institutional Growth and Development</t>
  </si>
  <si>
    <t>Domain 9:  Student Growth and Achievement</t>
  </si>
  <si>
    <t>OVERALL SCORE</t>
  </si>
  <si>
    <t>RATING</t>
  </si>
  <si>
    <t>Unsatisfactory (0-119)</t>
  </si>
  <si>
    <t>Needs Improvement (120-359)</t>
  </si>
  <si>
    <t>Effective (360-539)</t>
  </si>
  <si>
    <t>Highly Effective (540-600)</t>
  </si>
  <si>
    <t>1.  The degree to which School Board rules are understood and applied in daily operations.</t>
  </si>
  <si>
    <t>2.  The degree to which State Board of Education rules are understood and applied in daily operations.</t>
  </si>
  <si>
    <t>3.  The degree to which Florida Statutes governing public education are understood and applied.</t>
  </si>
  <si>
    <t xml:space="preserve">4.  The degree to which the provisions of the labor contracts are understood and consistently applied. </t>
  </si>
  <si>
    <t>5.  The degree to which the Federal Fair Labor Standards Act is understood and consistently applied to covered employees.</t>
  </si>
  <si>
    <t>6.  The degree to which current Federal and State case law impacting public education is understood and applied in daily operations.</t>
  </si>
  <si>
    <t>7.  The degree to which the code of federal regulations governing grants and other federal fiscal resources are understood and consistently applied.</t>
  </si>
  <si>
    <t>8.  The degree to which provisions governing risk management and unemployment compensation are understood and consistently applied.</t>
  </si>
  <si>
    <t>9.  The degree to which the Florida educational accountability system is understood and consistently applied.</t>
  </si>
  <si>
    <t>10.  The degree to which internal administrative procedures and policies are understood and consistently applied.</t>
  </si>
  <si>
    <t>Policy Governance</t>
  </si>
  <si>
    <t>11.  The degree to which expectations are prioritized and acted on following the premise of first things first.</t>
  </si>
  <si>
    <t>12.  The degree to which the leader plans and prepares relentlessly.</t>
  </si>
  <si>
    <t>13.  The degree to which the premise that everyone is accountable all of the time is communicated and applied.</t>
  </si>
  <si>
    <t>14.  The degree to which staffing decisions are considered strategic and based on talent pool needs such that the leader is always surrounded with great people.</t>
  </si>
  <si>
    <t>15.  The degree to which the art and science of reflection is practiced prior to making a decision.</t>
  </si>
  <si>
    <t xml:space="preserve">16.  The degree to which challenging goals are set with the expectation that achievement will exceed the anticipated results. </t>
  </si>
  <si>
    <t>17.  The degree to which the leader knows precisely what they believe as well as why they believe it and can articulate the same into a precise, consistent message.</t>
  </si>
  <si>
    <t>18.  The degree to which the leader walks the walk of the leadership message.</t>
  </si>
  <si>
    <t>19.  The degree to which loyalty “a vital virtue” is practiced toward the school, the school district, public education in general, and to each staff member.</t>
  </si>
  <si>
    <t xml:space="preserve">20.  The degree to which the traits of interpersonal sensitivity are consistently applied. </t>
  </si>
  <si>
    <t>21.  The degree to which the leader demonstrates the capacity of continuous learning based on contemporary literature.</t>
  </si>
  <si>
    <t>22.  The degree to which a common purpose is communicated and followed to the end that such becomes commonplace within the school.</t>
  </si>
  <si>
    <t>23.  The degree to which operational systems are understood and consistently applied.</t>
  </si>
  <si>
    <t>24.  The degree to which the payroll system is understood and consistently applied.</t>
  </si>
  <si>
    <t>25.  The degree to which the staffing system is understood and consistently applied.</t>
  </si>
  <si>
    <t>26.  The degree to which the student assessment and evaluation system is understood and consistently applied.</t>
  </si>
  <si>
    <t>27.  The degree to which the budget and district fiscal services system is understood and consistently applied.</t>
  </si>
  <si>
    <t>28.  The degree to which internal accounts and the financial management system is understood and consistently applied.</t>
  </si>
  <si>
    <t>29.  The degree to which the student grade reporting and promotion system is understood and consistently applied.</t>
  </si>
  <si>
    <t>30.  The degree to which public awareness and communication system is planned and promoted.</t>
  </si>
  <si>
    <t>31.  The degree to which an internal awareness and communication system is planned and implemented.</t>
  </si>
  <si>
    <t>32.  The degree to which student growth and achievement diagnostic and data system retrieval is applied to placement and curriculum development.</t>
  </si>
  <si>
    <t>33.  The degree to which student achievement is celebrated and other recognition systems for attendance, citizenship, athletics, music, art and others are in place.</t>
  </si>
  <si>
    <t>34.  The degree to which data and data analysis is used to influence student placement, program development and deliberate instruction.</t>
  </si>
  <si>
    <t>35.  The degree to which leaves of absences are managed to be consistent with school board policy.</t>
  </si>
  <si>
    <t>36.  The degree to which the selection and deployment of substitutes supports the effectiveness of the overall staffing system.</t>
  </si>
  <si>
    <t xml:space="preserve">37.  The degree to which the rules, roles and relationships, which comprise a system, are reviewed, modified or adjusted for effectiveness.  </t>
  </si>
  <si>
    <t>38.  The degree to which goal focus, as a contributor to institutional climate, is understood and coached.</t>
  </si>
  <si>
    <t>39.  The degree to which communication, as a contributor to institutional climate, is understood and coached.</t>
  </si>
  <si>
    <t>40.  The degree to which optimal power equalization, as a contributor to institutional climate, is understood and coached.</t>
  </si>
  <si>
    <t>41.  The degree to which morale, as a contributor to institutional climate, is understood and nurtured.</t>
  </si>
  <si>
    <t>42.  The degree to which innovation and adaption, as a contributor to institutional climate, is understood and coached.</t>
  </si>
  <si>
    <t>43.  The degree to which autonomy, as a contributor to institutional climate, is understood and coached.</t>
  </si>
  <si>
    <t>44.  The degree to which managing productive systems, as a contributor to institutional climate, is understood and coached.</t>
  </si>
  <si>
    <t>45.  The degree to which commitment, as a contributor to institutional climate, is understood and coached.</t>
  </si>
  <si>
    <t>46.  The degree to which a safe and healthy environment, as a contributor to institutional climate, is planned, monitored, understood and coached.</t>
  </si>
  <si>
    <t>47.  The degree to which student growh and achievement is a primary focus in establishing institutional climate.</t>
  </si>
  <si>
    <t>48.  Provide instructional leadership and supervision for student achievement.</t>
  </si>
  <si>
    <t>49.  Manage and administer the development, implementation and assessment of the instructional program at the assigned school.</t>
  </si>
  <si>
    <t>50.  Provide a comprehensive instructional program, including core academic programs, vocational/applied technology programs, performing fine arts, health and physical education, advanced academic programs, exceptional student education programs and other programs to address the diverse needs of the school population.</t>
  </si>
  <si>
    <t>51.  Utilize current research, outside resources, performance data and feedback from students, teachers, parents and the community to make decisions related to the improvement of instruction and student performance.</t>
  </si>
  <si>
    <t>52.  Provide leadership in the school improvement process and the implementation of the School Improvement Plan.</t>
  </si>
  <si>
    <t>53.  Analyze and report the results of the School Improvement Team’s efforts on student performance.</t>
  </si>
  <si>
    <t>54.  Coordinate program planning with district instructional staff.</t>
  </si>
  <si>
    <t>55.  Oversee the acquisition and utilization of textbooks, other instructional materials and equipment.</t>
  </si>
  <si>
    <t>56.  Facilitate the testing program for the school.</t>
  </si>
  <si>
    <t>57.  Align school initiatives with district, state and school goals.</t>
  </si>
  <si>
    <t>58.  Establish and coordinate procedures for students, teachers, parents and the community to evaluate curriculum.</t>
  </si>
  <si>
    <t>59.  Direct or oversee the development of the master schedule and assign teachers according to identified needs.</t>
  </si>
  <si>
    <t>60.  Facilitate the horizontal and vertical articulation of curriculum within the school, as well as between the school and its feeder system.</t>
  </si>
  <si>
    <t>62.  Facilitate the development and implementation of the school technology plan.</t>
  </si>
  <si>
    <t>63.  Provide leadership in the effective use of technology in the classroom.</t>
  </si>
  <si>
    <t>64.  Explore and evaluate new technologies and their educational impact.</t>
  </si>
  <si>
    <t>65.  Assist classroom teachers with the effective use of technology.</t>
  </si>
  <si>
    <t>66.  Ensure the implementation of graduation requirements and conduct graduation activities and ceremonies in accordance with established policies and procedures.</t>
  </si>
  <si>
    <t>67.  Manage and administer the development, implementation and assessment of the instructional performance appraisal system.</t>
  </si>
  <si>
    <t>68.  The degree to which building space is assigned to add effectiveness and efficiency to program services and student movement on campuses.</t>
  </si>
  <si>
    <t>69.  The degree to which the grounds are attractively maintained, pleasing to the public view and clean to the degree that it promotes a healthy and safe environment.</t>
  </si>
  <si>
    <t>70.  The degree to which work orders are submitted and monitored in a timely manner.</t>
  </si>
  <si>
    <t>71.  The degree to which the campus is made safe for students and staff from intruders.</t>
  </si>
  <si>
    <t>72.  The degree to which a campus emergency plan is designed, trained and immediately available to the staff.</t>
  </si>
  <si>
    <t>73.  The degree to which the community is engaged in making the campus and facilities a source of community pride.</t>
  </si>
  <si>
    <t>74.  The degree to which public access and presence on campus is monitored and controlled.</t>
  </si>
  <si>
    <t>76.  The degree to which planning is comprehensive, strategic, situational and understood as a core concept of management which requires a specific set of skills for implementation.</t>
  </si>
  <si>
    <t>77.  The degree to which all activities, initiatives and events are organized, proffered and implemented with the highest degree of efficiency and clearly understood as a core concept of management.</t>
  </si>
  <si>
    <t xml:space="preserve">78.  The degree to which staffing is understood as essential, strategic and interconnected to the talent pool necessary for effective systems implementation as a core concept of management. </t>
  </si>
  <si>
    <t>79.  The degree to which directing, as a core concept of management, is utilized for successful follow through on initiatives, activities and events.</t>
  </si>
  <si>
    <t>80.  The degree to which controlling is understood as a core concept of management and is correlated to the profound protocols of leadership.</t>
  </si>
  <si>
    <t xml:space="preserve">81.  High performing leaders have a personal vision for their school and the knowledge, skills, and dispositions to develop, articulate and implement a shared vision that is supported by the larger organization and the school community. </t>
  </si>
  <si>
    <t xml:space="preserve">82.  High performing leaders promote a positive learning culture, provide an effective instructional program, and apply best practices to student learning, especially in the area of reading and other foundational skills. </t>
  </si>
  <si>
    <t xml:space="preserve">83.  High performing leaders manage the organization, operations, facilities and resources in ways that maximize the use of resources in an instructional organization and promote a safe, efficient, legal, and effective learning environment. </t>
  </si>
  <si>
    <t xml:space="preserve">84.  High performing leaders collaborate with families, business, and community members, respond to diverse community interests and needs, work effectively within the larger organization and mobilize community resources. </t>
  </si>
  <si>
    <t xml:space="preserve">85.  High performing leaders understand, respond to, and influence the personal, political, social, economic, legal, and cultural relationships in the classroom, the school and the local community. </t>
  </si>
  <si>
    <t xml:space="preserve">86.  High performing leaders plan and implement the integration of technological and electronic tools in teaching, learning, management, research, and communication responsibilities. </t>
  </si>
  <si>
    <t xml:space="preserve">87.  High performing leaders monitor the success of all students in the learning environment, align the curriculum, instruction, and assessment processes to promote effective student performance, and use a variety of benchmarks, learning expectations, and feedback measures to ensure accountability for all participants engaged in the educational process. </t>
  </si>
  <si>
    <t xml:space="preserve">88.  High performing leaders act with integrity, fairness, and honesty in an ethical manner. </t>
  </si>
  <si>
    <t>89.  High performing leaders understand the role of research and development in institutional operations, enhancement and renewal and skillfully design this element to continuously replenish the data base on which decisions are made.</t>
  </si>
  <si>
    <t>90.  High performing leaders establish quality institutional standards and set high expectations for themselves, the workforce, and the organization itself.</t>
  </si>
  <si>
    <t>91.  High performing leaders clearly delineate between practices of leadership and practices of management and perform the mutual roles in such a way as to be effective and understood in the work environment.</t>
  </si>
  <si>
    <t>92.  High performing leaders have clearly defined the functions and services of the organization and skillfully perform the fundamental role of directing the work of the employees.</t>
  </si>
  <si>
    <t>93.  High performing leaders engage various leadership styles, employing reflective, analytic, systemic, collaborative and action mindsets as needs and circumstances dictate.</t>
  </si>
  <si>
    <t xml:space="preserve">94.  High performing leaders understand concepts of organizational development and guide their organizations to create the culture, define the character, and assess the climate of their organization. </t>
  </si>
  <si>
    <t>95.  High performing leaders guide their institutions to promote organizational growth and to skillfully manage change.</t>
  </si>
  <si>
    <t>96.  High performing leaders develop and formalize a comprehensive planning and scheduling component which guides the institutional work force.</t>
  </si>
  <si>
    <t>97.  High performing leaders practice systems leadership by developing highly productive organizations through the creative integration of all operating systems.</t>
  </si>
  <si>
    <t>98.  High performing leaders have acquired a level and depth of profound knowledge so as to effectively guide organizational rules, roles and relationships to high quality fruition.</t>
  </si>
  <si>
    <t>99.  High performing leaders continually conduct research and development for institutional growth purposes.</t>
  </si>
  <si>
    <t>100.  Engage in continuing improvement of professional knowledge and skills.</t>
  </si>
  <si>
    <t>101.  Assist others in acquiring new knowledge and understanding.</t>
  </si>
  <si>
    <t>102.  Keep abreast of developments in instructional methodology, learning theory, curriculum trends, and content.</t>
  </si>
  <si>
    <t>103.  Conduct a personal assessment periodically to determine professional development needs with reference to specific instructional assignment.</t>
  </si>
  <si>
    <t>104.  Participate in school data collection of teacher input on principal’s performance assessment program.</t>
  </si>
  <si>
    <t>105.  Supervise the establishment and maintenance of individual professional development plans for each instructional employee.</t>
  </si>
  <si>
    <t>106.  Supervise assigned personnel and make recommendations for appropriate employment action.</t>
  </si>
  <si>
    <t>107.  Manage and administer personnel development through training, inservice and other developmental activities.</t>
  </si>
  <si>
    <t>108.  Provide training opportunities and feedback to personnel at the assigned school.</t>
  </si>
  <si>
    <t>109.  Perform all required professional development services.</t>
  </si>
  <si>
    <t>110.  Ensure that student growth and achievement are continuous and appropriate for age group, subject area, and/or student program classification.</t>
  </si>
  <si>
    <t>Position:</t>
  </si>
  <si>
    <t>0-9</t>
  </si>
  <si>
    <t>Needs Improvement</t>
  </si>
  <si>
    <t>10-29</t>
  </si>
  <si>
    <t>Effective</t>
  </si>
  <si>
    <t>30-44</t>
  </si>
  <si>
    <t>Highly Effective</t>
  </si>
  <si>
    <t>45-50</t>
  </si>
  <si>
    <t>Domain 1, Domain 2</t>
  </si>
  <si>
    <t>0-6</t>
  </si>
  <si>
    <t>7-20</t>
  </si>
  <si>
    <t>21-31</t>
  </si>
  <si>
    <t>32-35</t>
  </si>
  <si>
    <t>Domain 4</t>
  </si>
  <si>
    <t>0-11</t>
  </si>
  <si>
    <t>12-35</t>
  </si>
  <si>
    <t>36-53</t>
  </si>
  <si>
    <t>54-60</t>
  </si>
  <si>
    <t>Domain 5</t>
  </si>
  <si>
    <t>0-2</t>
  </si>
  <si>
    <t>3-8</t>
  </si>
  <si>
    <t>9-13</t>
  </si>
  <si>
    <t>14-15</t>
  </si>
  <si>
    <t>Domain 3, Domain 6, Domain 7</t>
  </si>
  <si>
    <t>Domain 8</t>
  </si>
  <si>
    <t>0-3</t>
  </si>
  <si>
    <t>4-11</t>
  </si>
  <si>
    <t>12-17</t>
  </si>
  <si>
    <t>18-20</t>
  </si>
  <si>
    <t>Domain 9</t>
  </si>
  <si>
    <t>120</t>
  </si>
  <si>
    <t>240</t>
  </si>
  <si>
    <t>300</t>
  </si>
  <si>
    <t>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</si>
</sst>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2"/>
      <color theme="1"/>
      <name val="Arial"/>
      <family val="2"/>
    </font>
    <font>
      <sz val="12"/>
      <color theme="1"/>
      <name val="Arial"/>
      <family val="2"/>
    </font>
    <font>
      <b/>
      <sz val="14"/>
      <color rgb="FFFFFFFF"/>
      <name val="Arial"/>
      <family val="2"/>
    </font>
    <font>
      <b/>
      <sz val="14"/>
      <color theme="1"/>
      <name val="Arial"/>
      <family val="2"/>
    </font>
    <font>
      <sz val="11"/>
      <color theme="1"/>
      <name val="Arial"/>
      <family val="2"/>
    </font>
    <font>
      <sz val="10"/>
      <color theme="1"/>
      <name val="Arial"/>
      <family val="2"/>
    </font>
    <font>
      <sz val="9"/>
      <color theme="1"/>
      <name val="Arial"/>
      <family val="2"/>
    </font>
    <font>
      <b/>
      <sz val="10"/>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000000"/>
        <bgColor rgb="FF000000"/>
      </patternFill>
    </fill>
    <fill>
      <patternFill patternType="solid">
        <fgColor rgb="FFC0C0C0"/>
        <bgColor rgb="FFC0C0C0"/>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9">
    <xf numFmtId="0" fontId="0" fillId="0" borderId="0" xfId="0"/>
    <xf numFmtId="0" fontId="3" fillId="0" borderId="0" xfId="0" applyFont="1" applyAlignment="1">
      <alignment horizontal="center"/>
    </xf>
    <xf numFmtId="0" fontId="3" fillId="0" borderId="1" xfId="0" applyFont="1" applyBorder="1"/>
    <xf numFmtId="0" fontId="4" fillId="3" borderId="2" xfId="0" applyFont="1" applyFill="1" applyBorder="1" applyAlignment="1">
      <alignment vertical="center"/>
    </xf>
    <xf numFmtId="0" fontId="5" fillId="4" borderId="3" xfId="0" applyFont="1" applyFill="1" applyBorder="1" applyAlignment="1">
      <alignment vertical="center"/>
    </xf>
    <xf numFmtId="0" fontId="3" fillId="0" borderId="1" xfId="0" applyFont="1" applyBorder="1" applyAlignment="1">
      <alignment vertical="center" wrapText="1"/>
    </xf>
    <xf numFmtId="0" fontId="0" fillId="0" borderId="1" xfId="0" applyBorder="1"/>
    <xf numFmtId="0" fontId="6" fillId="0" borderId="1" xfId="0" applyFont="1" applyBorder="1"/>
    <xf numFmtId="0" fontId="3" fillId="0" borderId="1" xfId="0" applyFont="1" applyBorder="1" applyAlignment="1">
      <alignment horizontal="center"/>
    </xf>
    <xf numFmtId="0" fontId="3" fillId="0" borderId="1" xfId="0" applyFont="1" applyBorder="1" applyAlignment="1">
      <alignment horizontal="center" vertical="center" wrapText="1"/>
    </xf>
    <xf numFmtId="0" fontId="3" fillId="2" borderId="6" xfId="0" applyFont="1" applyFill="1" applyBorder="1" applyAlignment="1" applyProtection="1">
      <alignment horizontal="center"/>
      <protection locked="0"/>
    </xf>
    <xf numFmtId="0" fontId="3" fillId="2" borderId="7" xfId="0" applyFont="1" applyFill="1" applyBorder="1" applyAlignment="1" applyProtection="1">
      <alignment horizontal="center"/>
      <protection locked="0"/>
    </xf>
    <xf numFmtId="0" fontId="3" fillId="0" borderId="0" xfId="0" applyFont="1"/>
    <xf numFmtId="0" fontId="3" fillId="0" borderId="6" xfId="0" applyFont="1" applyBorder="1"/>
    <xf numFmtId="0" fontId="8" fillId="2" borderId="1" xfId="0" applyFont="1" applyFill="1" applyBorder="1" applyAlignment="1" applyProtection="1">
      <alignment horizontal="center"/>
      <protection locked="0"/>
    </xf>
    <xf numFmtId="0" fontId="8" fillId="2" borderId="4" xfId="0" applyFont="1" applyFill="1" applyBorder="1" applyAlignment="1" applyProtection="1">
      <alignment horizontal="center"/>
      <protection locked="0"/>
    </xf>
    <xf numFmtId="0" fontId="3" fillId="0" borderId="6" xfId="0" applyFont="1" applyBorder="1" applyAlignment="1">
      <alignment horizontal="center" vertical="center" wrapText="1"/>
    </xf>
    <xf numFmtId="0" fontId="0" fillId="0" borderId="6" xfId="0" applyBorder="1"/>
    <xf numFmtId="0" fontId="3" fillId="0" borderId="6" xfId="0" applyFont="1" applyBorder="1" applyAlignment="1">
      <alignment horizontal="center"/>
    </xf>
    <xf numFmtId="0" fontId="4" fillId="3" borderId="1" xfId="0" applyFont="1" applyFill="1" applyBorder="1" applyAlignment="1">
      <alignment vertical="center" wrapText="1"/>
    </xf>
    <xf numFmtId="0" fontId="5" fillId="4" borderId="1" xfId="0" applyFont="1" applyFill="1" applyBorder="1" applyAlignment="1">
      <alignment vertical="center" wrapText="1"/>
    </xf>
    <xf numFmtId="0" fontId="3" fillId="0" borderId="0" xfId="0" applyFont="1" applyAlignment="1">
      <alignment horizontal="right"/>
    </xf>
    <xf numFmtId="0" fontId="6" fillId="0" borderId="1" xfId="0" applyFont="1" applyBorder="1" applyAlignment="1">
      <alignment horizontal="justify" vertical="center" wrapText="1"/>
    </xf>
    <xf numFmtId="0" fontId="6" fillId="0" borderId="1" xfId="0" applyFont="1" applyBorder="1" applyAlignment="1">
      <alignment vertical="center" wrapText="1"/>
    </xf>
    <xf numFmtId="0" fontId="6" fillId="0" borderId="1" xfId="0" applyFont="1" applyBorder="1" applyAlignment="1">
      <alignment wrapText="1"/>
    </xf>
    <xf numFmtId="0" fontId="5" fillId="2" borderId="1" xfId="0" applyFont="1" applyFill="1" applyBorder="1" applyAlignment="1">
      <alignment vertical="center" wrapText="1"/>
    </xf>
    <xf numFmtId="0" fontId="2" fillId="0" borderId="0" xfId="0" applyFont="1"/>
    <xf numFmtId="0" fontId="7" fillId="0" borderId="1" xfId="0" applyFont="1" applyBorder="1" applyAlignment="1">
      <alignment horizontal="justify" vertical="center" wrapText="1"/>
    </xf>
    <xf numFmtId="0" fontId="7" fillId="0" borderId="1" xfId="0" applyFont="1" applyBorder="1"/>
    <xf numFmtId="0" fontId="7" fillId="0" borderId="1" xfId="0" applyFont="1" applyBorder="1" applyAlignment="1">
      <alignment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 xfId="0" applyFont="1" applyBorder="1" applyAlignment="1">
      <alignment horizontal="center"/>
    </xf>
    <xf numFmtId="0" fontId="7" fillId="0" borderId="1" xfId="0" applyFont="1" applyBorder="1" applyAlignment="1">
      <alignment horizontal="center"/>
    </xf>
    <xf numFmtId="49" fontId="0" fillId="0" borderId="0" xfId="0" applyNumberFormat="1"/>
    <xf numFmtId="0" fontId="1" fillId="0" borderId="0" xfId="0" applyFont="1"/>
    <xf numFmtId="0" fontId="7" fillId="0" borderId="6" xfId="0" applyFont="1" applyBorder="1" applyAlignment="1">
      <alignment horizontal="center" wrapText="1"/>
    </xf>
    <xf numFmtId="0" fontId="7" fillId="0" borderId="7" xfId="0" applyFont="1" applyBorder="1" applyAlignment="1">
      <alignment horizontal="center" wrapText="1"/>
    </xf>
    <xf numFmtId="0" fontId="7" fillId="0" borderId="1" xfId="0" applyFont="1" applyBorder="1" applyAlignment="1">
      <alignment horizontal="center" wrapText="1"/>
    </xf>
    <xf numFmtId="0" fontId="7" fillId="0" borderId="4" xfId="0" applyFont="1" applyBorder="1" applyAlignment="1">
      <alignment horizontal="center" wrapTex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2" fillId="0" borderId="0" xfId="0" applyFont="1" applyAlignment="1">
      <alignment horizontal="center"/>
    </xf>
    <xf numFmtId="0" fontId="3" fillId="0" borderId="0" xfId="0" applyFont="1" applyAlignment="1">
      <alignment horizontal="center"/>
    </xf>
    <xf numFmtId="0" fontId="3" fillId="2" borderId="1" xfId="0" applyFont="1" applyFill="1" applyBorder="1" applyProtection="1">
      <protection locked="0"/>
    </xf>
    <xf numFmtId="0" fontId="3" fillId="0" borderId="1" xfId="0" applyFont="1" applyBorder="1"/>
    <xf numFmtId="0" fontId="3" fillId="0" borderId="5" xfId="0" applyFont="1" applyBorder="1"/>
    <xf numFmtId="0" fontId="3" fillId="0" borderId="6"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63018F04-1B60-4236-AE58-E36397043A40}"/>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989BF-2B15-47EE-A69F-ABB39A754033}">
  <dimension ref="A1:S243"/>
  <sheetViews>
    <sheetView tabSelected="1" zoomScaleNormal="100" workbookViewId="0">
      <selection activeCell="A4" sqref="A4:C4"/>
    </sheetView>
  </sheetViews>
  <sheetFormatPr defaultRowHeight="15" x14ac:dyDescent="0.25"/>
  <cols>
    <col min="1" max="1" width="98" bestFit="1" customWidth="1"/>
    <col min="2" max="2" width="16.85546875" bestFit="1" customWidth="1"/>
    <col min="3" max="3" width="17.42578125" customWidth="1"/>
    <col min="19" max="19" width="15.28515625" customWidth="1"/>
  </cols>
  <sheetData>
    <row r="1" spans="1:19" ht="15.75" x14ac:dyDescent="0.25">
      <c r="A1" s="43" t="s">
        <v>0</v>
      </c>
      <c r="B1" s="43"/>
      <c r="C1" s="43"/>
      <c r="R1" t="s">
        <v>38</v>
      </c>
      <c r="S1" t="s">
        <v>43</v>
      </c>
    </row>
    <row r="2" spans="1:19" ht="15.75" x14ac:dyDescent="0.25">
      <c r="A2" s="44" t="s">
        <v>37</v>
      </c>
      <c r="B2" s="44"/>
      <c r="C2" s="44"/>
      <c r="R2" t="s">
        <v>39</v>
      </c>
      <c r="S2" t="s">
        <v>44</v>
      </c>
    </row>
    <row r="3" spans="1:19" ht="15.75" x14ac:dyDescent="0.25">
      <c r="A3" s="44" t="s">
        <v>1</v>
      </c>
      <c r="B3" s="44"/>
      <c r="C3" s="44"/>
      <c r="R3" t="s">
        <v>40</v>
      </c>
      <c r="S3" t="s">
        <v>45</v>
      </c>
    </row>
    <row r="4" spans="1:19" ht="39.950000000000003" customHeight="1" x14ac:dyDescent="0.25">
      <c r="A4" s="45" t="s">
        <v>230</v>
      </c>
      <c r="B4" s="45"/>
      <c r="C4" s="45"/>
      <c r="R4" t="s">
        <v>41</v>
      </c>
      <c r="S4" t="s">
        <v>46</v>
      </c>
    </row>
    <row r="5" spans="1:19" ht="39.950000000000003" customHeight="1" x14ac:dyDescent="0.25">
      <c r="A5" s="45" t="s">
        <v>2</v>
      </c>
      <c r="B5" s="45"/>
      <c r="C5" s="45"/>
      <c r="R5" t="s">
        <v>42</v>
      </c>
    </row>
    <row r="6" spans="1:19" ht="39.950000000000003" customHeight="1" x14ac:dyDescent="0.25">
      <c r="A6" s="45" t="s">
        <v>3</v>
      </c>
      <c r="B6" s="45"/>
      <c r="C6" s="45"/>
    </row>
    <row r="7" spans="1:19" ht="39.950000000000003" customHeight="1" x14ac:dyDescent="0.25">
      <c r="A7" s="45" t="s">
        <v>197</v>
      </c>
      <c r="B7" s="45"/>
      <c r="C7" s="45"/>
    </row>
    <row r="8" spans="1:19" ht="39.950000000000003" customHeight="1" x14ac:dyDescent="0.25">
      <c r="A8" s="46" t="s">
        <v>4</v>
      </c>
      <c r="B8" s="46"/>
      <c r="C8" s="46"/>
    </row>
    <row r="9" spans="1:19" ht="39.950000000000003" customHeight="1" x14ac:dyDescent="0.25">
      <c r="A9" s="46" t="s">
        <v>5</v>
      </c>
      <c r="B9" s="46"/>
      <c r="C9" s="46"/>
    </row>
    <row r="10" spans="1:19" ht="39.950000000000003" customHeight="1" x14ac:dyDescent="0.25">
      <c r="A10" s="2" t="s">
        <v>6</v>
      </c>
      <c r="B10" s="8" t="s">
        <v>7</v>
      </c>
      <c r="C10" s="8" t="s">
        <v>8</v>
      </c>
    </row>
    <row r="11" spans="1:19" ht="39.950000000000003" customHeight="1" x14ac:dyDescent="0.25">
      <c r="A11" s="2" t="s">
        <v>9</v>
      </c>
      <c r="B11" s="8" t="s">
        <v>7</v>
      </c>
      <c r="C11" s="8" t="s">
        <v>8</v>
      </c>
    </row>
    <row r="12" spans="1:19" ht="39.950000000000003" customHeight="1" x14ac:dyDescent="0.25">
      <c r="A12" s="2" t="s">
        <v>10</v>
      </c>
      <c r="B12" s="47" t="s">
        <v>11</v>
      </c>
      <c r="C12" s="48"/>
    </row>
    <row r="13" spans="1:19" ht="39.950000000000003" customHeight="1" x14ac:dyDescent="0.25">
      <c r="A13" s="2" t="s">
        <v>12</v>
      </c>
      <c r="B13" s="47" t="s">
        <v>11</v>
      </c>
      <c r="C13" s="48"/>
    </row>
    <row r="14" spans="1:19" ht="15.75" x14ac:dyDescent="0.25">
      <c r="A14" s="44" t="s">
        <v>13</v>
      </c>
      <c r="B14" s="44"/>
      <c r="C14" s="44"/>
    </row>
    <row r="15" spans="1:19" ht="15.75" thickBot="1" x14ac:dyDescent="0.3"/>
    <row r="16" spans="1:19" ht="18.75" thickBot="1" x14ac:dyDescent="0.3">
      <c r="A16" s="3" t="s">
        <v>25</v>
      </c>
      <c r="B16" s="39" t="s">
        <v>14</v>
      </c>
      <c r="C16" s="39" t="s">
        <v>15</v>
      </c>
    </row>
    <row r="17" spans="1:3" ht="18" x14ac:dyDescent="0.25">
      <c r="A17" s="4" t="s">
        <v>98</v>
      </c>
      <c r="B17" s="39"/>
      <c r="C17" s="39"/>
    </row>
    <row r="18" spans="1:3" ht="15.75" x14ac:dyDescent="0.25">
      <c r="A18" s="22" t="s">
        <v>88</v>
      </c>
      <c r="B18" s="10"/>
      <c r="C18" s="14"/>
    </row>
    <row r="19" spans="1:3" ht="15.75" x14ac:dyDescent="0.25">
      <c r="A19" s="22" t="s">
        <v>89</v>
      </c>
      <c r="B19" s="10"/>
      <c r="C19" s="14"/>
    </row>
    <row r="20" spans="1:3" ht="15.75" x14ac:dyDescent="0.25">
      <c r="A20" s="22" t="s">
        <v>90</v>
      </c>
      <c r="B20" s="10"/>
      <c r="C20" s="14"/>
    </row>
    <row r="21" spans="1:3" ht="15.75" x14ac:dyDescent="0.25">
      <c r="A21" s="22" t="s">
        <v>91</v>
      </c>
      <c r="B21" s="10"/>
      <c r="C21" s="14"/>
    </row>
    <row r="22" spans="1:3" ht="28.5" x14ac:dyDescent="0.25">
      <c r="A22" s="22" t="s">
        <v>92</v>
      </c>
      <c r="B22" s="10"/>
      <c r="C22" s="14"/>
    </row>
    <row r="23" spans="1:3" ht="28.5" x14ac:dyDescent="0.25">
      <c r="A23" s="22" t="s">
        <v>93</v>
      </c>
      <c r="B23" s="10"/>
      <c r="C23" s="14"/>
    </row>
    <row r="24" spans="1:3" ht="28.5" x14ac:dyDescent="0.25">
      <c r="A24" s="22" t="s">
        <v>94</v>
      </c>
      <c r="B24" s="10"/>
      <c r="C24" s="14"/>
    </row>
    <row r="25" spans="1:3" ht="28.5" x14ac:dyDescent="0.25">
      <c r="A25" s="22" t="s">
        <v>95</v>
      </c>
      <c r="B25" s="10"/>
      <c r="C25" s="14"/>
    </row>
    <row r="26" spans="1:3" ht="28.5" x14ac:dyDescent="0.25">
      <c r="A26" s="22" t="s">
        <v>96</v>
      </c>
      <c r="B26" s="11"/>
      <c r="C26" s="15"/>
    </row>
    <row r="27" spans="1:3" ht="28.5" x14ac:dyDescent="0.25">
      <c r="A27" s="22" t="s">
        <v>97</v>
      </c>
      <c r="B27" s="11"/>
      <c r="C27" s="15"/>
    </row>
    <row r="28" spans="1:3" ht="18" x14ac:dyDescent="0.25">
      <c r="A28" s="25" t="s">
        <v>26</v>
      </c>
      <c r="B28" s="17"/>
      <c r="C28" s="6"/>
    </row>
    <row r="29" spans="1:3" ht="28.5" x14ac:dyDescent="0.25">
      <c r="A29" s="23" t="s">
        <v>99</v>
      </c>
      <c r="B29" s="11"/>
      <c r="C29" s="15"/>
    </row>
    <row r="30" spans="1:3" ht="15.75" x14ac:dyDescent="0.25">
      <c r="A30" s="23" t="s">
        <v>100</v>
      </c>
      <c r="B30" s="11"/>
      <c r="C30" s="15"/>
    </row>
    <row r="31" spans="1:3" ht="28.5" x14ac:dyDescent="0.25">
      <c r="A31" s="23" t="s">
        <v>101</v>
      </c>
      <c r="B31" s="11"/>
      <c r="C31" s="15"/>
    </row>
    <row r="32" spans="1:3" ht="28.5" x14ac:dyDescent="0.25">
      <c r="A32" s="23" t="s">
        <v>102</v>
      </c>
      <c r="B32" s="11"/>
      <c r="C32" s="15"/>
    </row>
    <row r="33" spans="1:3" ht="15.75" x14ac:dyDescent="0.25">
      <c r="A33" s="23" t="s">
        <v>103</v>
      </c>
      <c r="B33" s="11"/>
      <c r="C33" s="15"/>
    </row>
    <row r="34" spans="1:3" ht="28.5" x14ac:dyDescent="0.25">
      <c r="A34" s="23" t="s">
        <v>104</v>
      </c>
      <c r="B34" s="11"/>
      <c r="C34" s="15"/>
    </row>
    <row r="35" spans="1:3" ht="28.5" x14ac:dyDescent="0.25">
      <c r="A35" s="23" t="s">
        <v>105</v>
      </c>
      <c r="B35" s="11"/>
      <c r="C35" s="15"/>
    </row>
    <row r="36" spans="1:3" ht="15.75" x14ac:dyDescent="0.25">
      <c r="A36" s="23" t="s">
        <v>106</v>
      </c>
      <c r="B36" s="11"/>
      <c r="C36" s="15"/>
    </row>
    <row r="37" spans="1:3" ht="28.5" x14ac:dyDescent="0.25">
      <c r="A37" s="23" t="s">
        <v>107</v>
      </c>
      <c r="B37" s="11"/>
      <c r="C37" s="15"/>
    </row>
    <row r="38" spans="1:3" ht="15.75" x14ac:dyDescent="0.25">
      <c r="A38" s="23" t="s">
        <v>108</v>
      </c>
      <c r="B38" s="11"/>
      <c r="C38" s="15"/>
    </row>
    <row r="39" spans="1:3" ht="28.5" x14ac:dyDescent="0.25">
      <c r="A39" s="23" t="s">
        <v>109</v>
      </c>
      <c r="B39" s="11"/>
      <c r="C39" s="15"/>
    </row>
    <row r="40" spans="1:3" ht="28.5" x14ac:dyDescent="0.25">
      <c r="A40" s="23" t="s">
        <v>110</v>
      </c>
      <c r="B40" s="11"/>
      <c r="C40" s="15"/>
    </row>
    <row r="41" spans="1:3" ht="15.75" x14ac:dyDescent="0.25">
      <c r="A41" s="23"/>
      <c r="B41" s="18"/>
      <c r="C41" s="8"/>
    </row>
    <row r="42" spans="1:3" x14ac:dyDescent="0.25">
      <c r="A42" s="23" t="s">
        <v>17</v>
      </c>
      <c r="B42" s="16">
        <f>IF( COUNTIF($B$18:$B$40,$R$4) &lt;&gt; 0,  COUNTIF($B$18:$B$40,$R$4), 0  )</f>
        <v>0</v>
      </c>
      <c r="C42" s="16">
        <f>B42*0</f>
        <v>0</v>
      </c>
    </row>
    <row r="43" spans="1:3" x14ac:dyDescent="0.25">
      <c r="A43" s="23" t="s">
        <v>48</v>
      </c>
      <c r="B43" s="16">
        <f>IF( COUNTIF($B$18:$B$40,$R$3) &lt;&gt; 0,  COUNTIF($B$18:$B$40,$R$3), 0  )</f>
        <v>0</v>
      </c>
      <c r="C43" s="16">
        <f>B43*0.91</f>
        <v>0</v>
      </c>
    </row>
    <row r="44" spans="1:3" x14ac:dyDescent="0.25">
      <c r="A44" s="23" t="s">
        <v>49</v>
      </c>
      <c r="B44" s="16">
        <f>IF( COUNTIF($B$18:$B$40,$R$2) &lt;&gt; 0,  COUNTIF($B$18:$B$40,$R$2), 0  )</f>
        <v>0</v>
      </c>
      <c r="C44" s="16">
        <f>B44*1.82</f>
        <v>0</v>
      </c>
    </row>
    <row r="45" spans="1:3" x14ac:dyDescent="0.25">
      <c r="A45" s="23" t="s">
        <v>50</v>
      </c>
      <c r="B45" s="16">
        <f>IF( COUNTIF($B$18:$B$40,$R$1) &lt;&gt; 0,  COUNTIF($B$18:$B$40,$R$1), 0  )</f>
        <v>0</v>
      </c>
      <c r="C45" s="16">
        <f>B45*2.27</f>
        <v>0</v>
      </c>
    </row>
    <row r="46" spans="1:3" ht="15.75" x14ac:dyDescent="0.25">
      <c r="A46" s="23" t="s">
        <v>18</v>
      </c>
      <c r="B46" s="18"/>
      <c r="C46" s="8">
        <f>SUM(C42:C45)</f>
        <v>0</v>
      </c>
    </row>
    <row r="47" spans="1:3" ht="15.75" x14ac:dyDescent="0.25">
      <c r="A47" s="6"/>
      <c r="B47" s="18"/>
      <c r="C47" s="8"/>
    </row>
    <row r="48" spans="1:3" ht="15.75" x14ac:dyDescent="0.25">
      <c r="A48" s="23" t="s">
        <v>19</v>
      </c>
      <c r="B48" s="18"/>
      <c r="C48" s="8">
        <f>C46</f>
        <v>0</v>
      </c>
    </row>
    <row r="49" spans="1:3" ht="15.75" x14ac:dyDescent="0.25">
      <c r="A49" s="6"/>
      <c r="B49" s="1"/>
      <c r="C49" s="1"/>
    </row>
    <row r="50" spans="1:3" ht="18" x14ac:dyDescent="0.25">
      <c r="A50" s="19" t="s">
        <v>27</v>
      </c>
      <c r="B50" s="37" t="s">
        <v>14</v>
      </c>
      <c r="C50" s="39" t="s">
        <v>15</v>
      </c>
    </row>
    <row r="51" spans="1:3" ht="18" x14ac:dyDescent="0.25">
      <c r="A51" s="20" t="s">
        <v>16</v>
      </c>
      <c r="B51" s="37"/>
      <c r="C51" s="39"/>
    </row>
    <row r="52" spans="1:3" ht="15.75" x14ac:dyDescent="0.25">
      <c r="A52" s="27" t="s">
        <v>111</v>
      </c>
      <c r="B52" s="10"/>
      <c r="C52" s="14"/>
    </row>
    <row r="53" spans="1:3" ht="15.75" x14ac:dyDescent="0.25">
      <c r="A53" s="27" t="s">
        <v>112</v>
      </c>
      <c r="B53" s="10"/>
      <c r="C53" s="14"/>
    </row>
    <row r="54" spans="1:3" ht="15.75" x14ac:dyDescent="0.25">
      <c r="A54" s="27" t="s">
        <v>113</v>
      </c>
      <c r="B54" s="10"/>
      <c r="C54" s="14"/>
    </row>
    <row r="55" spans="1:3" ht="15.75" x14ac:dyDescent="0.25">
      <c r="A55" s="27" t="s">
        <v>114</v>
      </c>
      <c r="B55" s="10"/>
      <c r="C55" s="14"/>
    </row>
    <row r="56" spans="1:3" ht="15.75" x14ac:dyDescent="0.25">
      <c r="A56" s="27" t="s">
        <v>115</v>
      </c>
      <c r="B56" s="10"/>
      <c r="C56" s="14"/>
    </row>
    <row r="57" spans="1:3" ht="25.5" x14ac:dyDescent="0.25">
      <c r="A57" s="27" t="s">
        <v>116</v>
      </c>
      <c r="B57" s="10"/>
      <c r="C57" s="14"/>
    </row>
    <row r="58" spans="1:3" ht="25.5" x14ac:dyDescent="0.25">
      <c r="A58" s="27" t="s">
        <v>117</v>
      </c>
      <c r="B58" s="10"/>
      <c r="C58" s="14"/>
    </row>
    <row r="59" spans="1:3" ht="15.75" x14ac:dyDescent="0.25">
      <c r="A59" s="27" t="s">
        <v>118</v>
      </c>
      <c r="B59" s="10"/>
      <c r="C59" s="14"/>
    </row>
    <row r="60" spans="1:3" ht="15.75" x14ac:dyDescent="0.25">
      <c r="A60" s="27" t="s">
        <v>119</v>
      </c>
      <c r="B60" s="11"/>
      <c r="C60" s="15"/>
    </row>
    <row r="61" spans="1:3" ht="25.5" x14ac:dyDescent="0.25">
      <c r="A61" s="27" t="s">
        <v>120</v>
      </c>
      <c r="B61" s="11"/>
      <c r="C61" s="15"/>
    </row>
    <row r="62" spans="1:3" ht="25.5" x14ac:dyDescent="0.25">
      <c r="A62" s="27" t="s">
        <v>121</v>
      </c>
      <c r="B62" s="11"/>
      <c r="C62" s="15"/>
    </row>
    <row r="63" spans="1:3" ht="25.5" x14ac:dyDescent="0.25">
      <c r="A63" s="27" t="s">
        <v>122</v>
      </c>
      <c r="B63" s="11"/>
      <c r="C63" s="15"/>
    </row>
    <row r="64" spans="1:3" ht="15.75" x14ac:dyDescent="0.25">
      <c r="A64" s="27" t="s">
        <v>123</v>
      </c>
      <c r="B64" s="11"/>
      <c r="C64" s="15"/>
    </row>
    <row r="65" spans="1:3" ht="25.5" x14ac:dyDescent="0.25">
      <c r="A65" s="27" t="s">
        <v>124</v>
      </c>
      <c r="B65" s="11"/>
      <c r="C65" s="15"/>
    </row>
    <row r="66" spans="1:3" ht="25.5" x14ac:dyDescent="0.25">
      <c r="A66" s="27" t="s">
        <v>125</v>
      </c>
      <c r="B66" s="10"/>
      <c r="C66" s="14"/>
    </row>
    <row r="67" spans="1:3" ht="15.75" x14ac:dyDescent="0.25">
      <c r="A67" s="28"/>
      <c r="B67" s="18"/>
      <c r="C67" s="8"/>
    </row>
    <row r="68" spans="1:3" x14ac:dyDescent="0.25">
      <c r="A68" s="29" t="s">
        <v>17</v>
      </c>
      <c r="B68" s="30">
        <f>IF( COUNTIF($B$52:$B$66,$R$4) &lt;&gt; 0,  COUNTIF($B$52:$B$66,$R$4), 0  )</f>
        <v>0</v>
      </c>
      <c r="C68" s="31">
        <f>B68*0</f>
        <v>0</v>
      </c>
    </row>
    <row r="69" spans="1:3" x14ac:dyDescent="0.25">
      <c r="A69" s="29" t="s">
        <v>51</v>
      </c>
      <c r="B69" s="30">
        <f>IF( COUNTIF($B$52:$B$66,$R$3) &lt;&gt; 0,  COUNTIF($B$52:$B$66,$R$3), 0  )</f>
        <v>0</v>
      </c>
      <c r="C69" s="30">
        <f>B69*1.33</f>
        <v>0</v>
      </c>
    </row>
    <row r="70" spans="1:3" x14ac:dyDescent="0.25">
      <c r="A70" s="29" t="s">
        <v>52</v>
      </c>
      <c r="B70" s="30">
        <f>IF( COUNTIF($B$52:$B$66,$R$2) &lt;&gt; 0,  COUNTIF($B$52:$B$66,$R$2), 0  )</f>
        <v>0</v>
      </c>
      <c r="C70" s="30">
        <f>B70*2.67</f>
        <v>0</v>
      </c>
    </row>
    <row r="71" spans="1:3" x14ac:dyDescent="0.25">
      <c r="A71" s="29" t="s">
        <v>53</v>
      </c>
      <c r="B71" s="30">
        <f>IF( COUNTIF($B$52:$B$66,$R$1) &lt;&gt; 0,  COUNTIF($B$52:$B$66,$R$1), 0  )</f>
        <v>0</v>
      </c>
      <c r="C71" s="32">
        <f>B71*3.33</f>
        <v>0</v>
      </c>
    </row>
    <row r="72" spans="1:3" x14ac:dyDescent="0.25">
      <c r="A72" s="29" t="s">
        <v>18</v>
      </c>
      <c r="B72" s="33"/>
      <c r="C72" s="34">
        <f>SUM(C68:C71)</f>
        <v>0</v>
      </c>
    </row>
    <row r="73" spans="1:3" x14ac:dyDescent="0.25">
      <c r="A73" s="28"/>
      <c r="B73" s="33"/>
      <c r="C73" s="34"/>
    </row>
    <row r="74" spans="1:3" x14ac:dyDescent="0.25">
      <c r="A74" s="29" t="s">
        <v>19</v>
      </c>
      <c r="B74" s="33"/>
      <c r="C74" s="34">
        <f>C72</f>
        <v>0</v>
      </c>
    </row>
    <row r="75" spans="1:3" ht="15.75" x14ac:dyDescent="0.25">
      <c r="A75" s="6"/>
      <c r="B75" s="1"/>
      <c r="C75" s="1"/>
    </row>
    <row r="76" spans="1:3" ht="18" x14ac:dyDescent="0.25">
      <c r="A76" s="19" t="s">
        <v>28</v>
      </c>
      <c r="B76" s="37" t="s">
        <v>14</v>
      </c>
      <c r="C76" s="39" t="s">
        <v>15</v>
      </c>
    </row>
    <row r="77" spans="1:3" ht="18" x14ac:dyDescent="0.25">
      <c r="A77" s="20" t="s">
        <v>16</v>
      </c>
      <c r="B77" s="37"/>
      <c r="C77" s="39"/>
    </row>
    <row r="78" spans="1:3" ht="28.5" x14ac:dyDescent="0.25">
      <c r="A78" s="23" t="s">
        <v>126</v>
      </c>
      <c r="B78" s="10"/>
      <c r="C78" s="14"/>
    </row>
    <row r="79" spans="1:3" ht="28.5" x14ac:dyDescent="0.25">
      <c r="A79" s="23" t="s">
        <v>127</v>
      </c>
      <c r="B79" s="10"/>
      <c r="C79" s="14"/>
    </row>
    <row r="80" spans="1:3" ht="28.5" x14ac:dyDescent="0.25">
      <c r="A80" s="23" t="s">
        <v>128</v>
      </c>
      <c r="B80" s="10"/>
      <c r="C80" s="14"/>
    </row>
    <row r="81" spans="1:3" ht="15.75" x14ac:dyDescent="0.25">
      <c r="A81" s="23" t="s">
        <v>129</v>
      </c>
      <c r="B81" s="10"/>
      <c r="C81" s="14"/>
    </row>
    <row r="82" spans="1:3" ht="28.5" x14ac:dyDescent="0.25">
      <c r="A82" s="23" t="s">
        <v>130</v>
      </c>
      <c r="B82" s="10"/>
      <c r="C82" s="14"/>
    </row>
    <row r="83" spans="1:3" ht="28.5" x14ac:dyDescent="0.25">
      <c r="A83" s="23" t="s">
        <v>131</v>
      </c>
      <c r="B83" s="10"/>
      <c r="C83" s="14"/>
    </row>
    <row r="84" spans="1:3" ht="28.5" x14ac:dyDescent="0.25">
      <c r="A84" s="23" t="s">
        <v>132</v>
      </c>
      <c r="B84" s="10"/>
      <c r="C84" s="14"/>
    </row>
    <row r="85" spans="1:3" ht="28.5" x14ac:dyDescent="0.25">
      <c r="A85" s="23" t="s">
        <v>133</v>
      </c>
      <c r="B85" s="10"/>
      <c r="C85" s="14"/>
    </row>
    <row r="86" spans="1:3" ht="28.5" x14ac:dyDescent="0.25">
      <c r="A86" s="23" t="s">
        <v>134</v>
      </c>
      <c r="B86" s="11"/>
      <c r="C86" s="15"/>
    </row>
    <row r="87" spans="1:3" ht="28.5" x14ac:dyDescent="0.25">
      <c r="A87" s="23" t="s">
        <v>135</v>
      </c>
      <c r="B87" s="10"/>
      <c r="C87" s="14"/>
    </row>
    <row r="88" spans="1:3" ht="15.75" x14ac:dyDescent="0.25">
      <c r="A88" s="6"/>
      <c r="B88" s="18"/>
      <c r="C88" s="8"/>
    </row>
    <row r="89" spans="1:3" x14ac:dyDescent="0.25">
      <c r="A89" s="23" t="s">
        <v>17</v>
      </c>
      <c r="B89" s="16">
        <f>IF( COUNTIF($B$78:$B$87,$R$4) &lt;&gt; 0,  COUNTIF($B$78:$B$87,$R$4), 0  )</f>
        <v>0</v>
      </c>
      <c r="C89" s="9">
        <f>B89*0</f>
        <v>0</v>
      </c>
    </row>
    <row r="90" spans="1:3" x14ac:dyDescent="0.25">
      <c r="A90" s="23" t="s">
        <v>54</v>
      </c>
      <c r="B90" s="16">
        <f>IF( COUNTIF($B$78:$B$87,$R$3) &lt;&gt; 0,  COUNTIF($B$78:$B$87,$R$3), 0  )</f>
        <v>0</v>
      </c>
      <c r="C90" s="9">
        <f>B90*1.4</f>
        <v>0</v>
      </c>
    </row>
    <row r="91" spans="1:3" x14ac:dyDescent="0.25">
      <c r="A91" s="23" t="s">
        <v>55</v>
      </c>
      <c r="B91" s="16">
        <f>IF( COUNTIF($B$78:$B$87,$R$2) &lt;&gt; 0,  COUNTIF($B$78:$B$87,$R$2), 0  )</f>
        <v>0</v>
      </c>
      <c r="C91" s="9">
        <f>B91*2.8</f>
        <v>0</v>
      </c>
    </row>
    <row r="92" spans="1:3" x14ac:dyDescent="0.25">
      <c r="A92" s="23" t="s">
        <v>56</v>
      </c>
      <c r="B92" s="16">
        <f>IF( COUNTIF($B$78:$B$87,$R$1) &lt;&gt; 0,  COUNTIF($B$78:$B$87,$R$1), 0  )</f>
        <v>0</v>
      </c>
      <c r="C92" s="9">
        <f>B92*3.5</f>
        <v>0</v>
      </c>
    </row>
    <row r="93" spans="1:3" ht="15.75" x14ac:dyDescent="0.25">
      <c r="A93" s="23" t="s">
        <v>18</v>
      </c>
      <c r="B93" s="18"/>
      <c r="C93" s="8">
        <f>SUM(C89:C92)</f>
        <v>0</v>
      </c>
    </row>
    <row r="94" spans="1:3" ht="15.75" x14ac:dyDescent="0.25">
      <c r="A94" s="7"/>
      <c r="B94" s="18"/>
      <c r="C94" s="8"/>
    </row>
    <row r="95" spans="1:3" ht="15.75" x14ac:dyDescent="0.25">
      <c r="A95" s="23" t="s">
        <v>19</v>
      </c>
      <c r="B95" s="18"/>
      <c r="C95" s="8">
        <f>C93</f>
        <v>0</v>
      </c>
    </row>
    <row r="96" spans="1:3" ht="15.75" x14ac:dyDescent="0.25">
      <c r="A96" s="6"/>
      <c r="B96" s="1"/>
      <c r="C96" s="1"/>
    </row>
    <row r="97" spans="1:3" ht="18" x14ac:dyDescent="0.25">
      <c r="A97" s="19" t="s">
        <v>29</v>
      </c>
      <c r="B97" s="37" t="s">
        <v>14</v>
      </c>
      <c r="C97" s="39" t="s">
        <v>15</v>
      </c>
    </row>
    <row r="98" spans="1:3" ht="18" x14ac:dyDescent="0.25">
      <c r="A98" s="20" t="s">
        <v>16</v>
      </c>
      <c r="B98" s="38"/>
      <c r="C98" s="40"/>
    </row>
    <row r="99" spans="1:3" ht="15.75" x14ac:dyDescent="0.25">
      <c r="A99" s="23" t="s">
        <v>136</v>
      </c>
      <c r="B99" s="10"/>
      <c r="C99" s="14"/>
    </row>
    <row r="100" spans="1:3" ht="28.5" x14ac:dyDescent="0.25">
      <c r="A100" s="23" t="s">
        <v>137</v>
      </c>
      <c r="B100" s="10"/>
      <c r="C100" s="14"/>
    </row>
    <row r="101" spans="1:3" ht="57" x14ac:dyDescent="0.25">
      <c r="A101" s="23" t="s">
        <v>138</v>
      </c>
      <c r="B101" s="10"/>
      <c r="C101" s="14"/>
    </row>
    <row r="102" spans="1:3" ht="42.75" x14ac:dyDescent="0.25">
      <c r="A102" s="23" t="s">
        <v>139</v>
      </c>
      <c r="B102" s="10"/>
      <c r="C102" s="14"/>
    </row>
    <row r="103" spans="1:3" ht="28.5" x14ac:dyDescent="0.25">
      <c r="A103" s="23" t="s">
        <v>140</v>
      </c>
      <c r="B103" s="10"/>
      <c r="C103" s="14"/>
    </row>
    <row r="104" spans="1:3" ht="28.5" x14ac:dyDescent="0.25">
      <c r="A104" s="23" t="s">
        <v>141</v>
      </c>
      <c r="B104" s="10"/>
      <c r="C104" s="14"/>
    </row>
    <row r="105" spans="1:3" ht="15.75" x14ac:dyDescent="0.25">
      <c r="A105" s="23" t="s">
        <v>142</v>
      </c>
      <c r="B105" s="10"/>
      <c r="C105" s="14"/>
    </row>
    <row r="106" spans="1:3" ht="15.75" x14ac:dyDescent="0.25">
      <c r="A106" s="23" t="s">
        <v>143</v>
      </c>
      <c r="B106" s="10"/>
      <c r="C106" s="14"/>
    </row>
    <row r="107" spans="1:3" ht="15.75" x14ac:dyDescent="0.25">
      <c r="A107" s="23" t="s">
        <v>144</v>
      </c>
      <c r="B107" s="10"/>
      <c r="C107" s="14"/>
    </row>
    <row r="108" spans="1:3" ht="15.75" x14ac:dyDescent="0.25">
      <c r="A108" s="23" t="s">
        <v>145</v>
      </c>
      <c r="B108" s="10"/>
      <c r="C108" s="14"/>
    </row>
    <row r="109" spans="1:3" ht="28.5" x14ac:dyDescent="0.25">
      <c r="A109" s="23" t="s">
        <v>146</v>
      </c>
      <c r="B109" s="10"/>
      <c r="C109" s="14"/>
    </row>
    <row r="110" spans="1:3" ht="28.5" x14ac:dyDescent="0.25">
      <c r="A110" s="23" t="s">
        <v>147</v>
      </c>
      <c r="B110" s="10"/>
      <c r="C110" s="14"/>
    </row>
    <row r="111" spans="1:3" ht="28.5" x14ac:dyDescent="0.25">
      <c r="A111" s="23" t="s">
        <v>148</v>
      </c>
      <c r="B111" s="10"/>
      <c r="C111" s="14"/>
    </row>
    <row r="112" spans="1:3" ht="28.5" x14ac:dyDescent="0.25">
      <c r="A112" s="22" t="s">
        <v>30</v>
      </c>
      <c r="B112" s="10"/>
      <c r="C112" s="14"/>
    </row>
    <row r="113" spans="1:3" ht="15.75" x14ac:dyDescent="0.25">
      <c r="A113" s="22" t="s">
        <v>149</v>
      </c>
      <c r="B113" s="10"/>
      <c r="C113" s="14"/>
    </row>
    <row r="114" spans="1:3" ht="15.75" x14ac:dyDescent="0.25">
      <c r="A114" s="22" t="s">
        <v>150</v>
      </c>
      <c r="B114" s="10"/>
      <c r="C114" s="14"/>
    </row>
    <row r="115" spans="1:3" ht="15.75" x14ac:dyDescent="0.25">
      <c r="A115" s="22" t="s">
        <v>151</v>
      </c>
      <c r="B115" s="10"/>
      <c r="C115" s="14"/>
    </row>
    <row r="116" spans="1:3" ht="15.75" x14ac:dyDescent="0.25">
      <c r="A116" s="22" t="s">
        <v>152</v>
      </c>
      <c r="B116" s="10"/>
      <c r="C116" s="14"/>
    </row>
    <row r="117" spans="1:3" ht="28.5" x14ac:dyDescent="0.25">
      <c r="A117" s="22" t="s">
        <v>153</v>
      </c>
      <c r="B117" s="10"/>
      <c r="C117" s="14"/>
    </row>
    <row r="118" spans="1:3" ht="28.5" x14ac:dyDescent="0.25">
      <c r="A118" s="22" t="s">
        <v>154</v>
      </c>
      <c r="B118" s="10"/>
      <c r="C118" s="14"/>
    </row>
    <row r="119" spans="1:3" ht="15.75" x14ac:dyDescent="0.25">
      <c r="A119" s="6"/>
      <c r="B119" s="18"/>
      <c r="C119" s="8"/>
    </row>
    <row r="120" spans="1:3" x14ac:dyDescent="0.25">
      <c r="A120" s="23" t="s">
        <v>17</v>
      </c>
      <c r="B120" s="16">
        <f>IF( COUNTIF($B$99:$B$118,$R$4) &lt;&gt; 0,  COUNTIF($B$99:$B$118,$R$4), 0  )</f>
        <v>0</v>
      </c>
      <c r="C120" s="9">
        <f>B120*0</f>
        <v>0</v>
      </c>
    </row>
    <row r="121" spans="1:3" x14ac:dyDescent="0.25">
      <c r="A121" s="23" t="s">
        <v>57</v>
      </c>
      <c r="B121" s="16">
        <f>IF( COUNTIF($B$99:$B$118,$R$3) &lt;&gt; 0,  COUNTIF($B$99:$B$118,$R$3), 0  )</f>
        <v>0</v>
      </c>
      <c r="C121" s="9">
        <f>B121*1.2</f>
        <v>0</v>
      </c>
    </row>
    <row r="122" spans="1:3" x14ac:dyDescent="0.25">
      <c r="A122" s="23" t="s">
        <v>58</v>
      </c>
      <c r="B122" s="16">
        <f>IF( COUNTIF($B$99:$B$118,$R$2) &lt;&gt; 0,  COUNTIF($B$99:$B$118,$R$2), 0  )</f>
        <v>0</v>
      </c>
      <c r="C122" s="9">
        <f>B122*2.4</f>
        <v>0</v>
      </c>
    </row>
    <row r="123" spans="1:3" x14ac:dyDescent="0.25">
      <c r="A123" s="23" t="s">
        <v>59</v>
      </c>
      <c r="B123" s="16">
        <f>IF( COUNTIF($B$99:$B$118,$R$1) &lt;&gt; 0,  COUNTIF($B$99:$B$118,$R$1), 0  )</f>
        <v>0</v>
      </c>
      <c r="C123" s="9">
        <f>B123*3</f>
        <v>0</v>
      </c>
    </row>
    <row r="124" spans="1:3" ht="15.75" x14ac:dyDescent="0.25">
      <c r="A124" s="23" t="s">
        <v>18</v>
      </c>
      <c r="B124" s="18"/>
      <c r="C124" s="8">
        <f>SUM(C120:C123)</f>
        <v>0</v>
      </c>
    </row>
    <row r="125" spans="1:3" ht="15.75" x14ac:dyDescent="0.25">
      <c r="A125" s="6"/>
      <c r="B125" s="18"/>
      <c r="C125" s="8"/>
    </row>
    <row r="126" spans="1:3" ht="15.75" x14ac:dyDescent="0.25">
      <c r="A126" s="23" t="s">
        <v>19</v>
      </c>
      <c r="B126" s="18"/>
      <c r="C126" s="8">
        <f>C124</f>
        <v>0</v>
      </c>
    </row>
    <row r="127" spans="1:3" ht="15.75" x14ac:dyDescent="0.25">
      <c r="A127" s="6"/>
      <c r="B127" s="1"/>
      <c r="C127" s="1"/>
    </row>
    <row r="128" spans="1:3" ht="18" x14ac:dyDescent="0.25">
      <c r="A128" s="19" t="s">
        <v>31</v>
      </c>
      <c r="B128" s="37" t="s">
        <v>14</v>
      </c>
      <c r="C128" s="39" t="s">
        <v>15</v>
      </c>
    </row>
    <row r="129" spans="1:3" ht="18" x14ac:dyDescent="0.25">
      <c r="A129" s="20" t="s">
        <v>16</v>
      </c>
      <c r="B129" s="38"/>
      <c r="C129" s="40"/>
    </row>
    <row r="130" spans="1:3" ht="28.5" x14ac:dyDescent="0.25">
      <c r="A130" s="22" t="s">
        <v>155</v>
      </c>
      <c r="B130" s="10"/>
      <c r="C130" s="14"/>
    </row>
    <row r="131" spans="1:3" ht="28.5" x14ac:dyDescent="0.25">
      <c r="A131" s="22" t="s">
        <v>156</v>
      </c>
      <c r="B131" s="10"/>
      <c r="C131" s="14"/>
    </row>
    <row r="132" spans="1:3" ht="15.75" x14ac:dyDescent="0.25">
      <c r="A132" s="22" t="s">
        <v>157</v>
      </c>
      <c r="B132" s="10"/>
      <c r="C132" s="14"/>
    </row>
    <row r="133" spans="1:3" ht="15.75" x14ac:dyDescent="0.25">
      <c r="A133" s="22" t="s">
        <v>158</v>
      </c>
      <c r="B133" s="10"/>
      <c r="C133" s="14"/>
    </row>
    <row r="134" spans="1:3" ht="28.5" x14ac:dyDescent="0.25">
      <c r="A134" s="22" t="s">
        <v>159</v>
      </c>
      <c r="B134" s="10"/>
      <c r="C134" s="14"/>
    </row>
    <row r="135" spans="1:3" ht="28.5" x14ac:dyDescent="0.25">
      <c r="A135" s="22" t="s">
        <v>160</v>
      </c>
      <c r="B135" s="10"/>
      <c r="C135" s="14"/>
    </row>
    <row r="136" spans="1:3" ht="15.75" x14ac:dyDescent="0.25">
      <c r="A136" s="22" t="s">
        <v>161</v>
      </c>
      <c r="B136" s="10"/>
      <c r="C136" s="14"/>
    </row>
    <row r="137" spans="1:3" ht="28.5" x14ac:dyDescent="0.25">
      <c r="A137" s="22" t="s">
        <v>32</v>
      </c>
      <c r="B137" s="10"/>
      <c r="C137" s="14"/>
    </row>
    <row r="138" spans="1:3" ht="15.75" x14ac:dyDescent="0.25">
      <c r="A138" s="6"/>
      <c r="B138" s="18"/>
      <c r="C138" s="8"/>
    </row>
    <row r="139" spans="1:3" x14ac:dyDescent="0.25">
      <c r="A139" s="23" t="s">
        <v>17</v>
      </c>
      <c r="B139" s="16">
        <f>IF( COUNTIF($B$130:$B$137,$R$4) &lt;&gt; 0,  COUNTIF($B$130:$B$137,$R$4), 0  )</f>
        <v>0</v>
      </c>
      <c r="C139" s="9">
        <f>B139*0</f>
        <v>0</v>
      </c>
    </row>
    <row r="140" spans="1:3" x14ac:dyDescent="0.25">
      <c r="A140" s="23" t="s">
        <v>60</v>
      </c>
      <c r="B140" s="16">
        <f>IF( COUNTIF($B$130:$B$137,$R$3) &lt;&gt; 0,  COUNTIF($B$130:$B$137,$R$3), 0  )</f>
        <v>0</v>
      </c>
      <c r="C140" s="9">
        <f>B140*0.75</f>
        <v>0</v>
      </c>
    </row>
    <row r="141" spans="1:3" x14ac:dyDescent="0.25">
      <c r="A141" s="23" t="s">
        <v>61</v>
      </c>
      <c r="B141" s="16">
        <f>IF( COUNTIF($B$130:$B$137,$R$2) &lt;&gt; 0,  COUNTIF($B$130:$B$137,$R$2), 0  )</f>
        <v>0</v>
      </c>
      <c r="C141" s="9">
        <f>B141*1.5</f>
        <v>0</v>
      </c>
    </row>
    <row r="142" spans="1:3" x14ac:dyDescent="0.25">
      <c r="A142" s="23" t="s">
        <v>62</v>
      </c>
      <c r="B142" s="16">
        <f>IF( COUNTIF($B$130:$B$137,$R$1) &lt;&gt; 0,  COUNTIF($B$130:$B$137,$R$1), 0  )</f>
        <v>0</v>
      </c>
      <c r="C142" s="9">
        <f>B142*1.88</f>
        <v>0</v>
      </c>
    </row>
    <row r="143" spans="1:3" ht="15.75" x14ac:dyDescent="0.25">
      <c r="A143" s="23" t="s">
        <v>18</v>
      </c>
      <c r="B143" s="18"/>
      <c r="C143" s="8">
        <f>SUM(C139:C142)</f>
        <v>0</v>
      </c>
    </row>
    <row r="144" spans="1:3" ht="15.75" x14ac:dyDescent="0.25">
      <c r="A144" s="6"/>
      <c r="B144" s="18"/>
      <c r="C144" s="8"/>
    </row>
    <row r="145" spans="1:3" ht="15.75" x14ac:dyDescent="0.25">
      <c r="A145" s="23" t="s">
        <v>19</v>
      </c>
      <c r="B145" s="18"/>
      <c r="C145" s="8">
        <f>C143</f>
        <v>0</v>
      </c>
    </row>
    <row r="146" spans="1:3" ht="15.75" x14ac:dyDescent="0.25">
      <c r="A146" s="6"/>
      <c r="B146" s="1"/>
      <c r="C146" s="1"/>
    </row>
    <row r="147" spans="1:3" ht="18" x14ac:dyDescent="0.25">
      <c r="A147" s="19" t="s">
        <v>33</v>
      </c>
      <c r="B147" s="37" t="s">
        <v>14</v>
      </c>
      <c r="C147" s="39" t="s">
        <v>15</v>
      </c>
    </row>
    <row r="148" spans="1:3" ht="18" x14ac:dyDescent="0.25">
      <c r="A148" s="20" t="s">
        <v>16</v>
      </c>
      <c r="B148" s="38"/>
      <c r="C148" s="40"/>
    </row>
    <row r="149" spans="1:3" ht="28.5" x14ac:dyDescent="0.25">
      <c r="A149" s="22" t="s">
        <v>162</v>
      </c>
      <c r="B149" s="10"/>
      <c r="C149" s="14"/>
    </row>
    <row r="150" spans="1:3" ht="28.5" x14ac:dyDescent="0.25">
      <c r="A150" s="22" t="s">
        <v>163</v>
      </c>
      <c r="B150" s="10"/>
      <c r="C150" s="14"/>
    </row>
    <row r="151" spans="1:3" ht="28.5" x14ac:dyDescent="0.25">
      <c r="A151" s="22" t="s">
        <v>164</v>
      </c>
      <c r="B151" s="10"/>
      <c r="C151" s="14"/>
    </row>
    <row r="152" spans="1:3" ht="28.5" x14ac:dyDescent="0.25">
      <c r="A152" s="22" t="s">
        <v>165</v>
      </c>
      <c r="B152" s="10"/>
      <c r="C152" s="14"/>
    </row>
    <row r="153" spans="1:3" ht="28.5" x14ac:dyDescent="0.25">
      <c r="A153" s="22" t="s">
        <v>166</v>
      </c>
      <c r="B153" s="10"/>
      <c r="C153" s="14"/>
    </row>
    <row r="154" spans="1:3" ht="15.75" x14ac:dyDescent="0.25">
      <c r="A154" s="6"/>
      <c r="B154" s="18"/>
      <c r="C154" s="8"/>
    </row>
    <row r="155" spans="1:3" x14ac:dyDescent="0.25">
      <c r="A155" s="23" t="s">
        <v>17</v>
      </c>
      <c r="B155" s="16">
        <f>IF( COUNTIF($B$149:$B$153,$R$4) &lt;&gt; 0,  COUNTIF($B$149:$B$153,$R$4), 0  )</f>
        <v>0</v>
      </c>
      <c r="C155" s="9">
        <f>B155*0</f>
        <v>0</v>
      </c>
    </row>
    <row r="156" spans="1:3" x14ac:dyDescent="0.25">
      <c r="A156" s="23" t="s">
        <v>63</v>
      </c>
      <c r="B156" s="16">
        <f>IF( COUNTIF($B$149:$B$153,$R$3) &lt;&gt; 0,  COUNTIF($B$149:$B$153,$R$3), 0  )</f>
        <v>0</v>
      </c>
      <c r="C156" s="9">
        <f>B156*2.8</f>
        <v>0</v>
      </c>
    </row>
    <row r="157" spans="1:3" x14ac:dyDescent="0.25">
      <c r="A157" s="23" t="s">
        <v>64</v>
      </c>
      <c r="B157" s="16">
        <f>IF( COUNTIF($B$149:$B$153,$R$2) &lt;&gt; 0,  COUNTIF($B$149:$B$153,$R$2), 0  )</f>
        <v>0</v>
      </c>
      <c r="C157" s="9">
        <f>B157*5.6</f>
        <v>0</v>
      </c>
    </row>
    <row r="158" spans="1:3" x14ac:dyDescent="0.25">
      <c r="A158" s="23" t="s">
        <v>65</v>
      </c>
      <c r="B158" s="16">
        <f>IF( COUNTIF($B$149:$B$153,$R$1) &lt;&gt; 0,  COUNTIF($B$149:$B$153,$R$1), 0  )</f>
        <v>0</v>
      </c>
      <c r="C158" s="9">
        <f>B158*7</f>
        <v>0</v>
      </c>
    </row>
    <row r="159" spans="1:3" ht="15.75" x14ac:dyDescent="0.25">
      <c r="A159" s="23" t="s">
        <v>18</v>
      </c>
      <c r="B159" s="18"/>
      <c r="C159" s="8">
        <f>SUM(C155:C158)</f>
        <v>0</v>
      </c>
    </row>
    <row r="160" spans="1:3" ht="15.75" x14ac:dyDescent="0.25">
      <c r="A160" s="6"/>
      <c r="B160" s="18"/>
      <c r="C160" s="8"/>
    </row>
    <row r="161" spans="1:3" ht="15.75" x14ac:dyDescent="0.25">
      <c r="A161" s="23" t="s">
        <v>19</v>
      </c>
      <c r="B161" s="18"/>
      <c r="C161" s="8">
        <f>C159</f>
        <v>0</v>
      </c>
    </row>
    <row r="162" spans="1:3" ht="15.75" x14ac:dyDescent="0.25">
      <c r="A162" s="6"/>
      <c r="B162" s="1"/>
      <c r="C162" s="1"/>
    </row>
    <row r="163" spans="1:3" ht="18" x14ac:dyDescent="0.25">
      <c r="A163" s="19" t="s">
        <v>34</v>
      </c>
      <c r="B163" s="37" t="s">
        <v>14</v>
      </c>
      <c r="C163" s="39" t="s">
        <v>15</v>
      </c>
    </row>
    <row r="164" spans="1:3" ht="18" x14ac:dyDescent="0.25">
      <c r="A164" s="20" t="s">
        <v>16</v>
      </c>
      <c r="B164" s="38"/>
      <c r="C164" s="40"/>
    </row>
    <row r="165" spans="1:3" ht="42.75" x14ac:dyDescent="0.25">
      <c r="A165" s="22" t="s">
        <v>167</v>
      </c>
      <c r="B165" s="10"/>
      <c r="C165" s="14"/>
    </row>
    <row r="166" spans="1:3" ht="42.75" x14ac:dyDescent="0.25">
      <c r="A166" s="22" t="s">
        <v>168</v>
      </c>
      <c r="B166" s="10"/>
      <c r="C166" s="14"/>
    </row>
    <row r="167" spans="1:3" ht="42.75" x14ac:dyDescent="0.25">
      <c r="A167" s="22" t="s">
        <v>169</v>
      </c>
      <c r="B167" s="10"/>
      <c r="C167" s="14"/>
    </row>
    <row r="168" spans="1:3" ht="42.75" x14ac:dyDescent="0.25">
      <c r="A168" s="22" t="s">
        <v>170</v>
      </c>
      <c r="B168" s="10"/>
      <c r="C168" s="14"/>
    </row>
    <row r="169" spans="1:3" ht="28.5" x14ac:dyDescent="0.25">
      <c r="A169" s="22" t="s">
        <v>171</v>
      </c>
      <c r="B169" s="10"/>
      <c r="C169" s="14"/>
    </row>
    <row r="170" spans="1:3" ht="28.5" x14ac:dyDescent="0.25">
      <c r="A170" s="22" t="s">
        <v>172</v>
      </c>
      <c r="B170" s="10"/>
      <c r="C170" s="14"/>
    </row>
    <row r="171" spans="1:3" ht="57" x14ac:dyDescent="0.25">
      <c r="A171" s="22" t="s">
        <v>173</v>
      </c>
      <c r="B171" s="10"/>
      <c r="C171" s="14"/>
    </row>
    <row r="172" spans="1:3" ht="15.75" x14ac:dyDescent="0.25">
      <c r="A172" s="22" t="s">
        <v>174</v>
      </c>
      <c r="B172" s="10"/>
      <c r="C172" s="14"/>
    </row>
    <row r="173" spans="1:3" ht="42.75" x14ac:dyDescent="0.25">
      <c r="A173" s="22" t="s">
        <v>175</v>
      </c>
      <c r="B173" s="10"/>
      <c r="C173" s="14"/>
    </row>
    <row r="174" spans="1:3" ht="28.5" x14ac:dyDescent="0.25">
      <c r="A174" s="22" t="s">
        <v>176</v>
      </c>
      <c r="B174" s="10"/>
      <c r="C174" s="14"/>
    </row>
    <row r="175" spans="1:3" ht="42.75" x14ac:dyDescent="0.25">
      <c r="A175" s="22" t="s">
        <v>177</v>
      </c>
      <c r="B175" s="10"/>
      <c r="C175" s="14"/>
    </row>
    <row r="176" spans="1:3" ht="28.5" x14ac:dyDescent="0.25">
      <c r="A176" s="22" t="s">
        <v>178</v>
      </c>
      <c r="B176" s="10"/>
      <c r="C176" s="14"/>
    </row>
    <row r="177" spans="1:3" ht="28.5" x14ac:dyDescent="0.25">
      <c r="A177" s="22" t="s">
        <v>179</v>
      </c>
      <c r="B177" s="10"/>
      <c r="C177" s="14"/>
    </row>
    <row r="178" spans="1:3" ht="28.5" x14ac:dyDescent="0.25">
      <c r="A178" s="22" t="s">
        <v>180</v>
      </c>
      <c r="B178" s="10"/>
      <c r="C178" s="14"/>
    </row>
    <row r="179" spans="1:3" ht="28.5" x14ac:dyDescent="0.25">
      <c r="A179" s="22" t="s">
        <v>181</v>
      </c>
      <c r="B179" s="10"/>
      <c r="C179" s="14"/>
    </row>
    <row r="180" spans="1:3" ht="28.5" x14ac:dyDescent="0.25">
      <c r="A180" s="22" t="s">
        <v>182</v>
      </c>
      <c r="B180" s="10"/>
      <c r="C180" s="14"/>
    </row>
    <row r="181" spans="1:3" ht="28.5" x14ac:dyDescent="0.25">
      <c r="A181" s="22" t="s">
        <v>183</v>
      </c>
      <c r="B181" s="10"/>
      <c r="C181" s="14"/>
    </row>
    <row r="182" spans="1:3" ht="28.5" x14ac:dyDescent="0.25">
      <c r="A182" s="22" t="s">
        <v>184</v>
      </c>
      <c r="B182" s="10"/>
      <c r="C182" s="14"/>
    </row>
    <row r="183" spans="1:3" ht="28.5" x14ac:dyDescent="0.25">
      <c r="A183" s="22" t="s">
        <v>185</v>
      </c>
      <c r="B183" s="10"/>
      <c r="C183" s="14"/>
    </row>
    <row r="184" spans="1:3" x14ac:dyDescent="0.25">
      <c r="A184" s="22"/>
      <c r="B184" s="16"/>
      <c r="C184" s="9"/>
    </row>
    <row r="185" spans="1:3" x14ac:dyDescent="0.25">
      <c r="A185" s="22" t="s">
        <v>47</v>
      </c>
      <c r="B185" s="16">
        <f>IF( COUNTIF($B$165:$B$183,$R$4) &lt;&gt; 0,  COUNTIF($B$165:$B$183,$R$4), 0  )</f>
        <v>0</v>
      </c>
      <c r="C185" s="9">
        <f>B185*0</f>
        <v>0</v>
      </c>
    </row>
    <row r="186" spans="1:3" x14ac:dyDescent="0.25">
      <c r="A186" s="23" t="s">
        <v>66</v>
      </c>
      <c r="B186" s="16">
        <f>IF( COUNTIF($B$165:$B$183,$R$3) &lt;&gt; 0,  COUNTIF($B$165:$B$183,$R$3), 0  )</f>
        <v>0</v>
      </c>
      <c r="C186" s="9">
        <f>B186*0.74</f>
        <v>0</v>
      </c>
    </row>
    <row r="187" spans="1:3" x14ac:dyDescent="0.25">
      <c r="A187" s="23" t="s">
        <v>67</v>
      </c>
      <c r="B187" s="16">
        <f>IF( COUNTIF($B$165:$B$183,$R$2) &lt;&gt; 0,  COUNTIF($B$165:$B$183,$R$2), 0  )</f>
        <v>0</v>
      </c>
      <c r="C187" s="9">
        <f>B187*1.47</f>
        <v>0</v>
      </c>
    </row>
    <row r="188" spans="1:3" x14ac:dyDescent="0.25">
      <c r="A188" s="23" t="s">
        <v>68</v>
      </c>
      <c r="B188" s="16">
        <f>IF( COUNTIF($B$165:$B$183,$R$1) &lt;&gt; 0,  COUNTIF($B$165:$B$183,$R$1), 0  )</f>
        <v>0</v>
      </c>
      <c r="C188" s="9">
        <f>B188*1.84</f>
        <v>0</v>
      </c>
    </row>
    <row r="189" spans="1:3" ht="15.75" x14ac:dyDescent="0.25">
      <c r="A189" s="23" t="s">
        <v>18</v>
      </c>
      <c r="B189" s="13"/>
      <c r="C189" s="8">
        <f>SUM(C185:C188)</f>
        <v>0</v>
      </c>
    </row>
    <row r="190" spans="1:3" ht="15.75" x14ac:dyDescent="0.25">
      <c r="A190" s="6"/>
      <c r="B190" s="13"/>
      <c r="C190" s="8"/>
    </row>
    <row r="191" spans="1:3" ht="15.75" x14ac:dyDescent="0.25">
      <c r="A191" s="23" t="s">
        <v>19</v>
      </c>
      <c r="B191" s="13"/>
      <c r="C191" s="8">
        <f>C189</f>
        <v>0</v>
      </c>
    </row>
    <row r="192" spans="1:3" ht="15.75" x14ac:dyDescent="0.25">
      <c r="A192" s="5"/>
      <c r="B192" s="12"/>
      <c r="C192" s="1"/>
    </row>
    <row r="193" spans="1:3" ht="18" x14ac:dyDescent="0.25">
      <c r="A193" s="19" t="s">
        <v>35</v>
      </c>
      <c r="B193" s="37" t="s">
        <v>14</v>
      </c>
      <c r="C193" s="39" t="s">
        <v>15</v>
      </c>
    </row>
    <row r="194" spans="1:3" ht="18" x14ac:dyDescent="0.25">
      <c r="A194" s="20" t="s">
        <v>16</v>
      </c>
      <c r="B194" s="38"/>
      <c r="C194" s="40"/>
    </row>
    <row r="195" spans="1:3" ht="15.75" x14ac:dyDescent="0.25">
      <c r="A195" s="23" t="s">
        <v>186</v>
      </c>
      <c r="B195" s="10"/>
      <c r="C195" s="14"/>
    </row>
    <row r="196" spans="1:3" ht="15.75" x14ac:dyDescent="0.25">
      <c r="A196" s="23" t="s">
        <v>187</v>
      </c>
      <c r="B196" s="10"/>
      <c r="C196" s="14"/>
    </row>
    <row r="197" spans="1:3" ht="28.5" x14ac:dyDescent="0.25">
      <c r="A197" s="23" t="s">
        <v>188</v>
      </c>
      <c r="B197" s="10"/>
      <c r="C197" s="14"/>
    </row>
    <row r="198" spans="1:3" ht="28.5" x14ac:dyDescent="0.25">
      <c r="A198" s="23" t="s">
        <v>189</v>
      </c>
      <c r="B198" s="10"/>
      <c r="C198" s="14"/>
    </row>
    <row r="199" spans="1:3" ht="28.5" x14ac:dyDescent="0.25">
      <c r="A199" s="23" t="s">
        <v>190</v>
      </c>
      <c r="B199" s="10"/>
      <c r="C199" s="14"/>
    </row>
    <row r="200" spans="1:3" ht="28.5" x14ac:dyDescent="0.25">
      <c r="A200" s="23" t="s">
        <v>191</v>
      </c>
      <c r="B200" s="10"/>
      <c r="C200" s="14"/>
    </row>
    <row r="201" spans="1:3" ht="15.75" x14ac:dyDescent="0.25">
      <c r="A201" s="23" t="s">
        <v>192</v>
      </c>
      <c r="B201" s="10"/>
      <c r="C201" s="14"/>
    </row>
    <row r="202" spans="1:3" ht="28.5" x14ac:dyDescent="0.25">
      <c r="A202" s="23" t="s">
        <v>193</v>
      </c>
      <c r="B202" s="10"/>
      <c r="C202" s="14"/>
    </row>
    <row r="203" spans="1:3" ht="15.75" x14ac:dyDescent="0.25">
      <c r="A203" s="23" t="s">
        <v>194</v>
      </c>
      <c r="B203" s="10"/>
      <c r="C203" s="14"/>
    </row>
    <row r="204" spans="1:3" ht="15.75" x14ac:dyDescent="0.25">
      <c r="A204" s="23" t="s">
        <v>195</v>
      </c>
      <c r="B204" s="10"/>
      <c r="C204" s="14"/>
    </row>
    <row r="205" spans="1:3" ht="15.75" customHeight="1" x14ac:dyDescent="0.25">
      <c r="A205" s="22"/>
      <c r="B205" s="16"/>
      <c r="C205" s="9"/>
    </row>
    <row r="206" spans="1:3" ht="15.75" customHeight="1" x14ac:dyDescent="0.25">
      <c r="A206" s="22" t="s">
        <v>47</v>
      </c>
      <c r="B206" s="16">
        <f>IF( COUNTIF($B$195:$B$204,$R$4) &lt;&gt; 0,  COUNTIF($B$195:$B$204,$R$4), 0  )</f>
        <v>0</v>
      </c>
      <c r="C206" s="9">
        <f>B206*0</f>
        <v>0</v>
      </c>
    </row>
    <row r="207" spans="1:3" x14ac:dyDescent="0.25">
      <c r="A207" s="23" t="s">
        <v>21</v>
      </c>
      <c r="B207" s="16">
        <f>IF( COUNTIF($B$195:$B$204,$R$3) &lt;&gt; 0,  COUNTIF($B$195:$B$204,$R$3), 0  )</f>
        <v>0</v>
      </c>
      <c r="C207" s="9">
        <f>B207*0.8</f>
        <v>0</v>
      </c>
    </row>
    <row r="208" spans="1:3" x14ac:dyDescent="0.25">
      <c r="A208" s="23" t="s">
        <v>22</v>
      </c>
      <c r="B208" s="16">
        <f>IF( COUNTIF($B$195:$B$204,$R$2) &lt;&gt; 0,  COUNTIF($B$195:$B$204,$R$2), 0  )</f>
        <v>0</v>
      </c>
      <c r="C208" s="9">
        <f>B208*1.6</f>
        <v>0</v>
      </c>
    </row>
    <row r="209" spans="1:3" x14ac:dyDescent="0.25">
      <c r="A209" s="23" t="s">
        <v>23</v>
      </c>
      <c r="B209" s="16">
        <f>IF( COUNTIF($B$195:$B$204,$R$1) &lt;&gt; 0,  COUNTIF($B$195:$B$204,$R$1), 0  )</f>
        <v>0</v>
      </c>
      <c r="C209" s="9">
        <f>B209*2</f>
        <v>0</v>
      </c>
    </row>
    <row r="210" spans="1:3" ht="15.75" x14ac:dyDescent="0.25">
      <c r="A210" s="23" t="s">
        <v>18</v>
      </c>
      <c r="B210" s="13"/>
      <c r="C210" s="8">
        <f>SUM(C206:C209)</f>
        <v>0</v>
      </c>
    </row>
    <row r="211" spans="1:3" ht="15.75" x14ac:dyDescent="0.25">
      <c r="A211" s="6"/>
      <c r="B211" s="13"/>
      <c r="C211" s="8"/>
    </row>
    <row r="212" spans="1:3" ht="15.75" x14ac:dyDescent="0.25">
      <c r="A212" s="23" t="s">
        <v>19</v>
      </c>
      <c r="B212" s="13"/>
      <c r="C212" s="8">
        <f>C210</f>
        <v>0</v>
      </c>
    </row>
    <row r="213" spans="1:3" x14ac:dyDescent="0.25">
      <c r="A213" s="6"/>
    </row>
    <row r="214" spans="1:3" ht="18" x14ac:dyDescent="0.25">
      <c r="A214" s="19" t="s">
        <v>36</v>
      </c>
      <c r="B214" s="37" t="s">
        <v>14</v>
      </c>
      <c r="C214" s="39" t="s">
        <v>15</v>
      </c>
    </row>
    <row r="215" spans="1:3" ht="18" x14ac:dyDescent="0.25">
      <c r="A215" s="20" t="s">
        <v>16</v>
      </c>
      <c r="B215" s="38"/>
      <c r="C215" s="40"/>
    </row>
    <row r="216" spans="1:3" ht="29.25" x14ac:dyDescent="0.25">
      <c r="A216" s="24" t="s">
        <v>196</v>
      </c>
      <c r="B216" s="10"/>
      <c r="C216" s="14"/>
    </row>
    <row r="217" spans="1:3" x14ac:dyDescent="0.25">
      <c r="A217" s="22"/>
      <c r="B217" s="16"/>
      <c r="C217" s="9"/>
    </row>
    <row r="218" spans="1:3" x14ac:dyDescent="0.25">
      <c r="A218" s="22" t="s">
        <v>47</v>
      </c>
      <c r="B218" s="16">
        <f>IF( COUNTIF($B$216:$B$216,$R$4) &lt;&gt; 0,  COUNTIF($B$216:$B$216,$R$4), 0  )</f>
        <v>0</v>
      </c>
      <c r="C218" s="9">
        <f>B218*0</f>
        <v>0</v>
      </c>
    </row>
    <row r="219" spans="1:3" x14ac:dyDescent="0.25">
      <c r="A219" s="23" t="s">
        <v>69</v>
      </c>
      <c r="B219" s="16">
        <f>IF( COUNTIF($B$216:$B$216,$R$3) &lt;&gt; 0,  COUNTIF($B$216:$B$216,$R$3), 0  )</f>
        <v>0</v>
      </c>
      <c r="C219" s="9">
        <f>B219*120</f>
        <v>0</v>
      </c>
    </row>
    <row r="220" spans="1:3" x14ac:dyDescent="0.25">
      <c r="A220" s="23" t="s">
        <v>70</v>
      </c>
      <c r="B220" s="16">
        <f>IF( COUNTIF($B$216:$B$216,$R$2) &lt;&gt; 0,  COUNTIF($B$216:$B$216,$R$2), 0  )</f>
        <v>0</v>
      </c>
      <c r="C220" s="9">
        <f>B220*240</f>
        <v>0</v>
      </c>
    </row>
    <row r="221" spans="1:3" x14ac:dyDescent="0.25">
      <c r="A221" s="23" t="s">
        <v>71</v>
      </c>
      <c r="B221" s="16">
        <f>IF( COUNTIF($B$216:$B$216,$R$1) &lt;&gt; 0,  COUNTIF($B$216:$B$216,$R$1), 0  )</f>
        <v>0</v>
      </c>
      <c r="C221" s="9">
        <f>B221*300</f>
        <v>0</v>
      </c>
    </row>
    <row r="222" spans="1:3" ht="15.75" x14ac:dyDescent="0.25">
      <c r="A222" s="23" t="s">
        <v>18</v>
      </c>
      <c r="B222" s="13"/>
      <c r="C222" s="8">
        <f>SUM(C218:C221)</f>
        <v>0</v>
      </c>
    </row>
    <row r="223" spans="1:3" ht="15.75" x14ac:dyDescent="0.25">
      <c r="A223" s="6"/>
      <c r="B223" s="13"/>
      <c r="C223" s="8"/>
    </row>
    <row r="224" spans="1:3" ht="15.75" x14ac:dyDescent="0.25">
      <c r="A224" s="23" t="s">
        <v>19</v>
      </c>
      <c r="B224" s="13"/>
      <c r="C224" s="8">
        <f>C222</f>
        <v>0</v>
      </c>
    </row>
    <row r="226" spans="1:3" ht="18" x14ac:dyDescent="0.25">
      <c r="A226" s="19" t="s">
        <v>72</v>
      </c>
    </row>
    <row r="227" spans="1:3" ht="15.75" x14ac:dyDescent="0.25">
      <c r="A227" s="12" t="s">
        <v>80</v>
      </c>
      <c r="B227" s="12"/>
      <c r="C227" s="12">
        <f>C48</f>
        <v>0</v>
      </c>
    </row>
    <row r="228" spans="1:3" ht="15.75" x14ac:dyDescent="0.25">
      <c r="A228" s="12" t="s">
        <v>74</v>
      </c>
      <c r="B228" s="12"/>
      <c r="C228" s="12">
        <f>C74</f>
        <v>0</v>
      </c>
    </row>
    <row r="229" spans="1:3" ht="15.75" x14ac:dyDescent="0.25">
      <c r="A229" s="12" t="s">
        <v>73</v>
      </c>
      <c r="B229" s="12"/>
      <c r="C229" s="12">
        <f>C95</f>
        <v>0</v>
      </c>
    </row>
    <row r="230" spans="1:3" ht="15.75" x14ac:dyDescent="0.25">
      <c r="A230" s="12" t="s">
        <v>75</v>
      </c>
      <c r="B230" s="12"/>
      <c r="C230" s="12">
        <f>C126</f>
        <v>0</v>
      </c>
    </row>
    <row r="231" spans="1:3" ht="15.75" x14ac:dyDescent="0.25">
      <c r="A231" s="12" t="s">
        <v>76</v>
      </c>
      <c r="B231" s="12"/>
      <c r="C231" s="12">
        <f>C145</f>
        <v>0</v>
      </c>
    </row>
    <row r="232" spans="1:3" ht="15.75" x14ac:dyDescent="0.25">
      <c r="A232" s="12" t="s">
        <v>77</v>
      </c>
      <c r="B232" s="12"/>
      <c r="C232" s="12">
        <f>C161</f>
        <v>0</v>
      </c>
    </row>
    <row r="233" spans="1:3" ht="15.75" x14ac:dyDescent="0.25">
      <c r="A233" s="12" t="s">
        <v>78</v>
      </c>
      <c r="B233" s="12"/>
      <c r="C233" s="21">
        <f>C191</f>
        <v>0</v>
      </c>
    </row>
    <row r="234" spans="1:3" ht="15.75" x14ac:dyDescent="0.25">
      <c r="A234" s="12" t="s">
        <v>79</v>
      </c>
      <c r="B234" s="12"/>
      <c r="C234" s="21">
        <f>C212</f>
        <v>0</v>
      </c>
    </row>
    <row r="235" spans="1:3" ht="15.75" x14ac:dyDescent="0.25">
      <c r="A235" s="12" t="s">
        <v>81</v>
      </c>
      <c r="B235" s="12"/>
      <c r="C235" s="21">
        <f>C224</f>
        <v>0</v>
      </c>
    </row>
    <row r="236" spans="1:3" ht="15.75" x14ac:dyDescent="0.25">
      <c r="A236" s="12" t="s">
        <v>82</v>
      </c>
      <c r="B236" s="12"/>
      <c r="C236" s="12">
        <f>SUM(C227:C235)</f>
        <v>0</v>
      </c>
    </row>
    <row r="237" spans="1:3" ht="16.5" thickBot="1" x14ac:dyDescent="0.3">
      <c r="A237" s="12"/>
      <c r="B237" s="12"/>
      <c r="C237" s="12"/>
    </row>
    <row r="238" spans="1:3" ht="16.5" thickBot="1" x14ac:dyDescent="0.3">
      <c r="A238" s="26" t="s">
        <v>83</v>
      </c>
      <c r="B238" s="41" t="str">
        <f>IF(AND(C236&gt;=120,C236&lt;360),"NEEDS IMPROVEMENT",IF(AND(C236&gt;=360,C236&lt;540),"EFFECTIVE",IF(C236&gt;=540,"HIGHLY EFFECTIVE","UNSATISFACTORY")))</f>
        <v>UNSATISFACTORY</v>
      </c>
      <c r="C238" s="42"/>
    </row>
    <row r="239" spans="1:3" ht="15.75" x14ac:dyDescent="0.25">
      <c r="A239" s="12"/>
      <c r="B239" s="12"/>
      <c r="C239" s="12"/>
    </row>
    <row r="240" spans="1:3" ht="15.75" x14ac:dyDescent="0.25">
      <c r="A240" s="12" t="s">
        <v>84</v>
      </c>
      <c r="B240" s="12"/>
      <c r="C240" s="12"/>
    </row>
    <row r="241" spans="1:3" ht="15.75" x14ac:dyDescent="0.25">
      <c r="A241" s="12" t="s">
        <v>85</v>
      </c>
      <c r="B241" s="12"/>
      <c r="C241" s="12"/>
    </row>
    <row r="242" spans="1:3" ht="15.75" x14ac:dyDescent="0.25">
      <c r="A242" s="12" t="s">
        <v>86</v>
      </c>
      <c r="B242" s="12"/>
      <c r="C242" s="12"/>
    </row>
    <row r="243" spans="1:3" ht="15.75" x14ac:dyDescent="0.25">
      <c r="A243" s="12" t="s">
        <v>87</v>
      </c>
      <c r="B243" s="12"/>
      <c r="C243" s="12"/>
    </row>
  </sheetData>
  <sheetProtection algorithmName="SHA-512" hashValue="+NRNbHZRYGaSui9Bk7HwCKRw0FDOrbudWX1a8GAonPR+efHhIfClwtbhAxYpUQqkkOUS6F69DCz2dWzMz+X1Tw==" saltValue="+aUBzAHuq68OJ5ixVGvxJA==" spinCount="100000" sheet="1" selectLockedCells="1"/>
  <mergeCells count="31">
    <mergeCell ref="A1:C1"/>
    <mergeCell ref="A2:C2"/>
    <mergeCell ref="A3:C3"/>
    <mergeCell ref="B50:B51"/>
    <mergeCell ref="C50:C51"/>
    <mergeCell ref="A4:C4"/>
    <mergeCell ref="A5:C5"/>
    <mergeCell ref="A6:C6"/>
    <mergeCell ref="A7:C7"/>
    <mergeCell ref="A8:C8"/>
    <mergeCell ref="A9:C9"/>
    <mergeCell ref="B12:C12"/>
    <mergeCell ref="B13:C13"/>
    <mergeCell ref="A14:C14"/>
    <mergeCell ref="B16:B17"/>
    <mergeCell ref="C16:C17"/>
    <mergeCell ref="B76:B77"/>
    <mergeCell ref="C76:C77"/>
    <mergeCell ref="B97:B98"/>
    <mergeCell ref="C97:C98"/>
    <mergeCell ref="B128:B129"/>
    <mergeCell ref="C128:C129"/>
    <mergeCell ref="B214:B215"/>
    <mergeCell ref="C214:C215"/>
    <mergeCell ref="B238:C238"/>
    <mergeCell ref="B147:B148"/>
    <mergeCell ref="C147:C148"/>
    <mergeCell ref="B163:B164"/>
    <mergeCell ref="C163:C164"/>
    <mergeCell ref="B193:B194"/>
    <mergeCell ref="C193:C194"/>
  </mergeCells>
  <dataValidations count="2">
    <dataValidation type="list" allowBlank="1" showInputMessage="1" showErrorMessage="1" sqref="C165:C183 C52:C66 C78:C87 C99:C118 C130:C137 C149:C153 C18:C27 C195:C204 C216 C29:C40" xr:uid="{4E220A0D-A2A8-415D-A97E-B45897A8B08E}">
      <formula1>$S$1:$S$5</formula1>
    </dataValidation>
    <dataValidation type="list" allowBlank="1" showInputMessage="1" showErrorMessage="1" sqref="B18:B27 B52:B66 B78:B87 B99:B118 B130:B137 B149:B153 B165:B183 B195:B204 B216 B29:B40" xr:uid="{367420C6-5426-404D-B3DF-04C080C89032}">
      <formula1>$R$1:$R$6</formula1>
    </dataValidation>
  </dataValidations>
  <pageMargins left="0.25" right="0.25" top="0.75" bottom="0.75" header="0.3" footer="0.3"/>
  <pageSetup orientation="landscape" r:id="rId1"/>
  <headerFooter>
    <oddFooter>&amp;CPage &amp;P of &amp;N</oddFooter>
  </headerFooter>
  <rowBreaks count="10" manualBreakCount="10">
    <brk id="14" max="16383" man="1"/>
    <brk id="48" max="16383" man="1"/>
    <brk id="74" max="16383" man="1"/>
    <brk id="95" max="16383" man="1"/>
    <brk id="126" max="16383" man="1"/>
    <brk id="145" max="16383" man="1"/>
    <brk id="161" max="16383" man="1"/>
    <brk id="191" max="16383" man="1"/>
    <brk id="212" max="16383" man="1"/>
    <brk id="2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90CED-CB57-47E0-96CD-9EE7FF91102B}">
  <dimension ref="A1:B35"/>
  <sheetViews>
    <sheetView workbookViewId="0">
      <selection activeCell="E26" sqref="E26"/>
    </sheetView>
  </sheetViews>
  <sheetFormatPr defaultRowHeight="15" x14ac:dyDescent="0.25"/>
  <cols>
    <col min="1" max="1" width="27.140625" customWidth="1"/>
    <col min="2" max="2" width="9.140625" style="35"/>
  </cols>
  <sheetData>
    <row r="1" spans="1:2" x14ac:dyDescent="0.25">
      <c r="A1" s="36" t="s">
        <v>205</v>
      </c>
    </row>
    <row r="2" spans="1:2" x14ac:dyDescent="0.25">
      <c r="A2" t="s">
        <v>24</v>
      </c>
      <c r="B2" s="35" t="s">
        <v>198</v>
      </c>
    </row>
    <row r="3" spans="1:2" x14ac:dyDescent="0.25">
      <c r="A3" t="s">
        <v>199</v>
      </c>
      <c r="B3" s="35" t="s">
        <v>200</v>
      </c>
    </row>
    <row r="4" spans="1:2" x14ac:dyDescent="0.25">
      <c r="A4" t="s">
        <v>201</v>
      </c>
      <c r="B4" s="35" t="s">
        <v>202</v>
      </c>
    </row>
    <row r="5" spans="1:2" x14ac:dyDescent="0.25">
      <c r="A5" t="s">
        <v>203</v>
      </c>
      <c r="B5" s="35" t="s">
        <v>204</v>
      </c>
    </row>
    <row r="7" spans="1:2" x14ac:dyDescent="0.25">
      <c r="A7" s="36" t="s">
        <v>220</v>
      </c>
    </row>
    <row r="8" spans="1:2" x14ac:dyDescent="0.25">
      <c r="A8" t="s">
        <v>24</v>
      </c>
      <c r="B8" s="35" t="s">
        <v>206</v>
      </c>
    </row>
    <row r="9" spans="1:2" x14ac:dyDescent="0.25">
      <c r="A9" t="s">
        <v>199</v>
      </c>
      <c r="B9" s="35" t="s">
        <v>207</v>
      </c>
    </row>
    <row r="10" spans="1:2" x14ac:dyDescent="0.25">
      <c r="A10" t="s">
        <v>201</v>
      </c>
      <c r="B10" s="35" t="s">
        <v>208</v>
      </c>
    </row>
    <row r="11" spans="1:2" x14ac:dyDescent="0.25">
      <c r="A11" t="s">
        <v>203</v>
      </c>
      <c r="B11" s="35" t="s">
        <v>209</v>
      </c>
    </row>
    <row r="13" spans="1:2" x14ac:dyDescent="0.25">
      <c r="A13" s="36" t="s">
        <v>210</v>
      </c>
    </row>
    <row r="14" spans="1:2" x14ac:dyDescent="0.25">
      <c r="A14" t="s">
        <v>24</v>
      </c>
      <c r="B14" s="35" t="s">
        <v>211</v>
      </c>
    </row>
    <row r="15" spans="1:2" x14ac:dyDescent="0.25">
      <c r="A15" t="s">
        <v>199</v>
      </c>
      <c r="B15" s="35" t="s">
        <v>212</v>
      </c>
    </row>
    <row r="16" spans="1:2" x14ac:dyDescent="0.25">
      <c r="A16" t="s">
        <v>201</v>
      </c>
      <c r="B16" s="35" t="s">
        <v>213</v>
      </c>
    </row>
    <row r="17" spans="1:2" x14ac:dyDescent="0.25">
      <c r="A17" t="s">
        <v>203</v>
      </c>
      <c r="B17" s="35" t="s">
        <v>214</v>
      </c>
    </row>
    <row r="19" spans="1:2" x14ac:dyDescent="0.25">
      <c r="A19" s="36" t="s">
        <v>215</v>
      </c>
    </row>
    <row r="20" spans="1:2" x14ac:dyDescent="0.25">
      <c r="A20" t="s">
        <v>24</v>
      </c>
      <c r="B20" s="35" t="s">
        <v>216</v>
      </c>
    </row>
    <row r="21" spans="1:2" x14ac:dyDescent="0.25">
      <c r="A21" t="s">
        <v>199</v>
      </c>
      <c r="B21" s="35" t="s">
        <v>217</v>
      </c>
    </row>
    <row r="22" spans="1:2" x14ac:dyDescent="0.25">
      <c r="A22" t="s">
        <v>201</v>
      </c>
      <c r="B22" s="35" t="s">
        <v>218</v>
      </c>
    </row>
    <row r="23" spans="1:2" x14ac:dyDescent="0.25">
      <c r="A23" t="s">
        <v>203</v>
      </c>
      <c r="B23" s="35" t="s">
        <v>219</v>
      </c>
    </row>
    <row r="25" spans="1:2" x14ac:dyDescent="0.25">
      <c r="A25" s="36" t="s">
        <v>221</v>
      </c>
    </row>
    <row r="26" spans="1:2" x14ac:dyDescent="0.25">
      <c r="A26" t="s">
        <v>24</v>
      </c>
      <c r="B26" s="35" t="s">
        <v>222</v>
      </c>
    </row>
    <row r="27" spans="1:2" x14ac:dyDescent="0.25">
      <c r="A27" t="s">
        <v>199</v>
      </c>
      <c r="B27" s="35" t="s">
        <v>223</v>
      </c>
    </row>
    <row r="28" spans="1:2" x14ac:dyDescent="0.25">
      <c r="A28" t="s">
        <v>201</v>
      </c>
      <c r="B28" s="35" t="s">
        <v>224</v>
      </c>
    </row>
    <row r="29" spans="1:2" x14ac:dyDescent="0.25">
      <c r="A29" t="s">
        <v>203</v>
      </c>
      <c r="B29" s="35" t="s">
        <v>225</v>
      </c>
    </row>
    <row r="31" spans="1:2" x14ac:dyDescent="0.25">
      <c r="A31" s="36" t="s">
        <v>226</v>
      </c>
    </row>
    <row r="32" spans="1:2" x14ac:dyDescent="0.25">
      <c r="A32" t="s">
        <v>24</v>
      </c>
      <c r="B32" s="35" t="s">
        <v>20</v>
      </c>
    </row>
    <row r="33" spans="1:2" x14ac:dyDescent="0.25">
      <c r="A33" t="s">
        <v>199</v>
      </c>
      <c r="B33" s="35" t="s">
        <v>227</v>
      </c>
    </row>
    <row r="34" spans="1:2" x14ac:dyDescent="0.25">
      <c r="A34" t="s">
        <v>201</v>
      </c>
      <c r="B34" s="35" t="s">
        <v>228</v>
      </c>
    </row>
    <row r="35" spans="1:2" x14ac:dyDescent="0.25">
      <c r="A35" t="s">
        <v>203</v>
      </c>
      <c r="B35" s="35" t="s">
        <v>229</v>
      </c>
    </row>
  </sheetData>
  <sheetProtection algorithmName="SHA-512" hashValue="mgNFndQaUEzE1Xhhe4Joep6/LlWiyzTHdMWF+GXy1Ta1wieM+L3J1C8H7kHrl2Ixz4bqyeVvBDuqwJRMTMredw==" saltValue="y6NIIEaSjUkgox49x703TQ=="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Evaluation</vt:lpstr>
      <vt:lpstr>Summative Scales</vt:lpstr>
      <vt:lpstr>Evaluation!Print_Area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Ganus</dc:creator>
  <cp:lastModifiedBy>Karen Ganus</cp:lastModifiedBy>
  <cp:lastPrinted>2022-10-04T14:05:51Z</cp:lastPrinted>
  <dcterms:created xsi:type="dcterms:W3CDTF">2022-10-03T19:29:06Z</dcterms:created>
  <dcterms:modified xsi:type="dcterms:W3CDTF">2022-10-20T13:40:38Z</dcterms:modified>
</cp:coreProperties>
</file>